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Nusman-205-04\e\2023\Отчет МП\"/>
    </mc:Choice>
  </mc:AlternateContent>
  <xr:revisionPtr revIDLastSave="0" documentId="13_ncr:1_{B3556BBD-276E-4F3D-82AE-21C814276E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Лист1!$A$8:$S$272</definedName>
    <definedName name="_xlnm.Print_Area" localSheetId="0">Лист1!$A$1:$S$272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0" i="1" l="1"/>
  <c r="T266" i="1"/>
  <c r="T243" i="1"/>
  <c r="T208" i="1"/>
  <c r="T193" i="1"/>
  <c r="T151" i="1"/>
  <c r="T132" i="1"/>
  <c r="T130" i="1"/>
  <c r="T120" i="1"/>
  <c r="T107" i="1"/>
  <c r="T100" i="1"/>
  <c r="T11" i="1"/>
  <c r="M9" i="1"/>
  <c r="S109" i="1" l="1"/>
  <c r="S110" i="1"/>
  <c r="S108" i="1"/>
  <c r="O101" i="1"/>
  <c r="O102" i="1"/>
  <c r="O106" i="1"/>
  <c r="O100" i="1"/>
  <c r="O130" i="1"/>
  <c r="O270" i="1"/>
  <c r="E244" i="1"/>
  <c r="E243" i="1" s="1"/>
  <c r="O243" i="1" s="1"/>
  <c r="S269" i="1"/>
  <c r="S174" i="1"/>
  <c r="S176" i="1"/>
  <c r="S177" i="1"/>
  <c r="S178" i="1"/>
  <c r="S179" i="1"/>
  <c r="S180" i="1"/>
  <c r="S182" i="1"/>
  <c r="S173" i="1"/>
  <c r="S166" i="1"/>
  <c r="S167" i="1"/>
  <c r="S168" i="1"/>
  <c r="S169" i="1"/>
  <c r="S165" i="1"/>
  <c r="S154" i="1"/>
  <c r="J107" i="1"/>
  <c r="H107" i="1"/>
  <c r="I108" i="1"/>
  <c r="D107" i="1"/>
  <c r="K108" i="1"/>
  <c r="K118" i="1"/>
  <c r="I118" i="1"/>
  <c r="E119" i="1"/>
  <c r="E118" i="1" s="1"/>
  <c r="E117" i="1"/>
  <c r="E116" i="1"/>
  <c r="E115" i="1"/>
  <c r="E114" i="1"/>
  <c r="E112" i="1"/>
  <c r="S129" i="1"/>
  <c r="S122" i="1"/>
  <c r="S123" i="1"/>
  <c r="S124" i="1"/>
  <c r="S125" i="1"/>
  <c r="S121" i="1"/>
  <c r="O126" i="1"/>
  <c r="O128" i="1"/>
  <c r="O129" i="1"/>
  <c r="O125" i="1"/>
  <c r="O120" i="1"/>
  <c r="S216" i="1"/>
  <c r="S217" i="1"/>
  <c r="S218" i="1"/>
  <c r="S211" i="1"/>
  <c r="S212" i="1"/>
  <c r="S213" i="1"/>
  <c r="S210" i="1"/>
  <c r="E213" i="1"/>
  <c r="E210" i="1"/>
  <c r="M209" i="1"/>
  <c r="M208" i="1" s="1"/>
  <c r="L209" i="1"/>
  <c r="L208" i="1" s="1"/>
  <c r="K209" i="1"/>
  <c r="K208" i="1" s="1"/>
  <c r="J209" i="1"/>
  <c r="J208" i="1" s="1"/>
  <c r="I209" i="1"/>
  <c r="I208" i="1" s="1"/>
  <c r="H209" i="1"/>
  <c r="H208" i="1" s="1"/>
  <c r="G209" i="1"/>
  <c r="G208" i="1" s="1"/>
  <c r="F209" i="1"/>
  <c r="F208" i="1" s="1"/>
  <c r="D209" i="1"/>
  <c r="D208" i="1" s="1"/>
  <c r="S79" i="1"/>
  <c r="S80" i="1"/>
  <c r="S81" i="1"/>
  <c r="S82" i="1"/>
  <c r="S83" i="1"/>
  <c r="S84" i="1"/>
  <c r="S85" i="1"/>
  <c r="S87" i="1"/>
  <c r="S88" i="1"/>
  <c r="S89" i="1"/>
  <c r="S90" i="1"/>
  <c r="S94" i="1"/>
  <c r="S95" i="1"/>
  <c r="S96" i="1"/>
  <c r="S98" i="1"/>
  <c r="S78" i="1"/>
  <c r="S75" i="1"/>
  <c r="S76" i="1"/>
  <c r="S74" i="1"/>
  <c r="S49" i="1"/>
  <c r="S45" i="1"/>
  <c r="S37" i="1"/>
  <c r="S38" i="1"/>
  <c r="S36" i="1"/>
  <c r="S102" i="1"/>
  <c r="S103" i="1"/>
  <c r="S104" i="1"/>
  <c r="S105" i="1"/>
  <c r="S106" i="1"/>
  <c r="S101" i="1"/>
  <c r="S246" i="1"/>
  <c r="S247" i="1"/>
  <c r="S248" i="1"/>
  <c r="S249" i="1"/>
  <c r="S250" i="1"/>
  <c r="S251" i="1"/>
  <c r="S252" i="1"/>
  <c r="S253" i="1"/>
  <c r="S254" i="1"/>
  <c r="S255" i="1"/>
  <c r="S256" i="1"/>
  <c r="S258" i="1"/>
  <c r="S260" i="1"/>
  <c r="S261" i="1"/>
  <c r="S262" i="1"/>
  <c r="S263" i="1"/>
  <c r="S264" i="1"/>
  <c r="S265" i="1"/>
  <c r="S245" i="1"/>
  <c r="K192" i="1"/>
  <c r="J192" i="1"/>
  <c r="E192" i="1"/>
  <c r="D192" i="1"/>
  <c r="K191" i="1"/>
  <c r="J191" i="1"/>
  <c r="E191" i="1"/>
  <c r="D191" i="1"/>
  <c r="K184" i="1"/>
  <c r="J184" i="1"/>
  <c r="E184" i="1"/>
  <c r="D184" i="1"/>
  <c r="M171" i="1"/>
  <c r="L171" i="1"/>
  <c r="I171" i="1"/>
  <c r="H171" i="1"/>
  <c r="G171" i="1"/>
  <c r="F171" i="1"/>
  <c r="D165" i="1"/>
  <c r="D164" i="1" s="1"/>
  <c r="M164" i="1"/>
  <c r="L164" i="1"/>
  <c r="K164" i="1"/>
  <c r="J164" i="1"/>
  <c r="I164" i="1"/>
  <c r="H164" i="1"/>
  <c r="G164" i="1"/>
  <c r="F164" i="1"/>
  <c r="E164" i="1"/>
  <c r="K163" i="1"/>
  <c r="E163" i="1"/>
  <c r="D163" i="1"/>
  <c r="K162" i="1"/>
  <c r="E162" i="1"/>
  <c r="D162" i="1"/>
  <c r="K161" i="1"/>
  <c r="E161" i="1"/>
  <c r="D161" i="1"/>
  <c r="K160" i="1"/>
  <c r="E160" i="1"/>
  <c r="D160" i="1"/>
  <c r="K159" i="1"/>
  <c r="E159" i="1"/>
  <c r="D159" i="1"/>
  <c r="E157" i="1"/>
  <c r="D157" i="1"/>
  <c r="K156" i="1"/>
  <c r="E156" i="1"/>
  <c r="D156" i="1"/>
  <c r="E154" i="1"/>
  <c r="D154" i="1"/>
  <c r="K153" i="1"/>
  <c r="E153" i="1"/>
  <c r="D153" i="1"/>
  <c r="M152" i="1"/>
  <c r="L152" i="1"/>
  <c r="J152" i="1"/>
  <c r="H152" i="1"/>
  <c r="G152" i="1"/>
  <c r="F152" i="1"/>
  <c r="K107" i="1" l="1"/>
  <c r="E108" i="1"/>
  <c r="E107" i="1" s="1"/>
  <c r="O107" i="1" s="1"/>
  <c r="I107" i="1"/>
  <c r="E209" i="1"/>
  <c r="O209" i="1" s="1"/>
  <c r="D171" i="1"/>
  <c r="O184" i="1"/>
  <c r="O192" i="1"/>
  <c r="O159" i="1"/>
  <c r="J171" i="1"/>
  <c r="J151" i="1" s="1"/>
  <c r="O156" i="1"/>
  <c r="M151" i="1"/>
  <c r="L151" i="1"/>
  <c r="O160" i="1"/>
  <c r="E171" i="1"/>
  <c r="K171" i="1"/>
  <c r="F151" i="1"/>
  <c r="G151" i="1"/>
  <c r="O163" i="1"/>
  <c r="E152" i="1"/>
  <c r="O153" i="1"/>
  <c r="O191" i="1"/>
  <c r="O161" i="1"/>
  <c r="D152" i="1"/>
  <c r="H151" i="1"/>
  <c r="O157" i="1"/>
  <c r="O154" i="1"/>
  <c r="O162" i="1"/>
  <c r="O165" i="1"/>
  <c r="O164" i="1"/>
  <c r="I154" i="1"/>
  <c r="I152" i="1" s="1"/>
  <c r="I151" i="1" s="1"/>
  <c r="K157" i="1"/>
  <c r="K152" i="1" s="1"/>
  <c r="E208" i="1" l="1"/>
  <c r="O208" i="1" s="1"/>
  <c r="D151" i="1"/>
  <c r="O171" i="1"/>
  <c r="K151" i="1"/>
  <c r="E151" i="1"/>
  <c r="O152" i="1"/>
  <c r="O32" i="1"/>
  <c r="O30" i="1"/>
  <c r="O29" i="1"/>
  <c r="S28" i="1"/>
  <c r="S27" i="1"/>
  <c r="O27" i="1"/>
  <c r="O26" i="1"/>
  <c r="S25" i="1"/>
  <c r="O25" i="1"/>
  <c r="S24" i="1"/>
  <c r="O24" i="1"/>
  <c r="O23" i="1"/>
  <c r="S22" i="1"/>
  <c r="O21" i="1"/>
  <c r="O20" i="1"/>
  <c r="O19" i="1"/>
  <c r="S17" i="1"/>
  <c r="O17" i="1"/>
  <c r="S14" i="1"/>
  <c r="K10" i="1"/>
  <c r="J10" i="1"/>
  <c r="I10" i="1"/>
  <c r="H10" i="1"/>
  <c r="G10" i="1"/>
  <c r="F10" i="1"/>
  <c r="E10" i="1"/>
  <c r="D10" i="1"/>
  <c r="S198" i="1"/>
  <c r="S197" i="1"/>
  <c r="D266" i="1"/>
  <c r="E266" i="1"/>
  <c r="H266" i="1"/>
  <c r="I266" i="1"/>
  <c r="J266" i="1"/>
  <c r="K266" i="1"/>
  <c r="L266" i="1"/>
  <c r="M266" i="1"/>
  <c r="O267" i="1"/>
  <c r="O269" i="1"/>
  <c r="O151" i="1" l="1"/>
  <c r="O10" i="1"/>
  <c r="O266" i="1"/>
  <c r="O204" i="1"/>
  <c r="E194" i="1"/>
  <c r="E193" i="1" s="1"/>
  <c r="O193" i="1" s="1"/>
  <c r="E150" i="1"/>
  <c r="D150" i="1"/>
  <c r="E149" i="1"/>
  <c r="D149" i="1"/>
  <c r="E148" i="1"/>
  <c r="D148" i="1"/>
  <c r="M147" i="1"/>
  <c r="L147" i="1"/>
  <c r="K147" i="1"/>
  <c r="J147" i="1"/>
  <c r="I147" i="1"/>
  <c r="H147" i="1"/>
  <c r="G147" i="1"/>
  <c r="F147" i="1"/>
  <c r="E145" i="1"/>
  <c r="D145" i="1"/>
  <c r="E144" i="1"/>
  <c r="D144" i="1"/>
  <c r="M143" i="1"/>
  <c r="L143" i="1"/>
  <c r="K143" i="1"/>
  <c r="J143" i="1"/>
  <c r="I143" i="1"/>
  <c r="H143" i="1"/>
  <c r="G143" i="1"/>
  <c r="F143" i="1"/>
  <c r="E142" i="1"/>
  <c r="D142" i="1"/>
  <c r="E141" i="1"/>
  <c r="D141" i="1"/>
  <c r="E140" i="1"/>
  <c r="D140" i="1"/>
  <c r="E139" i="1"/>
  <c r="D139" i="1"/>
  <c r="E136" i="1"/>
  <c r="D136" i="1"/>
  <c r="E135" i="1"/>
  <c r="D135" i="1"/>
  <c r="E134" i="1"/>
  <c r="D134" i="1"/>
  <c r="M133" i="1"/>
  <c r="L133" i="1"/>
  <c r="K133" i="1"/>
  <c r="J133" i="1"/>
  <c r="I133" i="1"/>
  <c r="H133" i="1"/>
  <c r="G133" i="1"/>
  <c r="F133" i="1"/>
  <c r="E143" i="1" l="1"/>
  <c r="G132" i="1"/>
  <c r="O194" i="1"/>
  <c r="O144" i="1"/>
  <c r="O149" i="1"/>
  <c r="O140" i="1"/>
  <c r="H132" i="1"/>
  <c r="D133" i="1"/>
  <c r="O148" i="1"/>
  <c r="L132" i="1"/>
  <c r="I132" i="1"/>
  <c r="J132" i="1"/>
  <c r="F132" i="1"/>
  <c r="K132" i="1"/>
  <c r="E133" i="1"/>
  <c r="M132" i="1"/>
  <c r="D143" i="1"/>
  <c r="E147" i="1"/>
  <c r="O145" i="1"/>
  <c r="D147" i="1"/>
  <c r="L99" i="1"/>
  <c r="J99" i="1"/>
  <c r="H99" i="1"/>
  <c r="F99" i="1"/>
  <c r="E99" i="1"/>
  <c r="L98" i="1"/>
  <c r="J98" i="1"/>
  <c r="H98" i="1"/>
  <c r="F98" i="1"/>
  <c r="E98" i="1"/>
  <c r="M97" i="1"/>
  <c r="K97" i="1"/>
  <c r="I97" i="1"/>
  <c r="G97" i="1"/>
  <c r="E96" i="1"/>
  <c r="D96" i="1"/>
  <c r="E95" i="1"/>
  <c r="D95" i="1"/>
  <c r="E94" i="1"/>
  <c r="D94" i="1"/>
  <c r="M93" i="1"/>
  <c r="L93" i="1"/>
  <c r="K93" i="1"/>
  <c r="J93" i="1"/>
  <c r="I93" i="1"/>
  <c r="H93" i="1"/>
  <c r="G93" i="1"/>
  <c r="F93" i="1"/>
  <c r="L92" i="1"/>
  <c r="J92" i="1"/>
  <c r="H92" i="1"/>
  <c r="F92" i="1"/>
  <c r="E92" i="1"/>
  <c r="L91" i="1"/>
  <c r="H91" i="1"/>
  <c r="F91" i="1"/>
  <c r="E91" i="1"/>
  <c r="L90" i="1"/>
  <c r="H90" i="1"/>
  <c r="F90" i="1"/>
  <c r="E90" i="1"/>
  <c r="L89" i="1"/>
  <c r="J89" i="1"/>
  <c r="H89" i="1"/>
  <c r="F89" i="1"/>
  <c r="E89" i="1"/>
  <c r="L88" i="1"/>
  <c r="H88" i="1"/>
  <c r="F88" i="1"/>
  <c r="E88" i="1"/>
  <c r="L87" i="1"/>
  <c r="J87" i="1"/>
  <c r="H87" i="1"/>
  <c r="F87" i="1"/>
  <c r="E87" i="1"/>
  <c r="M86" i="1"/>
  <c r="K86" i="1"/>
  <c r="I86" i="1"/>
  <c r="G86" i="1"/>
  <c r="L80" i="1"/>
  <c r="J80" i="1"/>
  <c r="H80" i="1"/>
  <c r="F80" i="1"/>
  <c r="E80" i="1"/>
  <c r="L79" i="1"/>
  <c r="J79" i="1"/>
  <c r="H79" i="1"/>
  <c r="F79" i="1"/>
  <c r="E79" i="1"/>
  <c r="L78" i="1"/>
  <c r="J78" i="1"/>
  <c r="H78" i="1"/>
  <c r="F78" i="1"/>
  <c r="E78" i="1"/>
  <c r="M77" i="1"/>
  <c r="K77" i="1"/>
  <c r="I77" i="1"/>
  <c r="G77" i="1"/>
  <c r="L76" i="1"/>
  <c r="J76" i="1"/>
  <c r="H76" i="1"/>
  <c r="F76" i="1"/>
  <c r="E76" i="1"/>
  <c r="L75" i="1"/>
  <c r="J75" i="1"/>
  <c r="H75" i="1"/>
  <c r="F75" i="1"/>
  <c r="E75" i="1"/>
  <c r="L74" i="1"/>
  <c r="K74" i="1"/>
  <c r="K73" i="1" s="1"/>
  <c r="J74" i="1"/>
  <c r="I74" i="1"/>
  <c r="I73" i="1" s="1"/>
  <c r="H74" i="1"/>
  <c r="F74" i="1"/>
  <c r="M73" i="1"/>
  <c r="G73" i="1"/>
  <c r="L72" i="1"/>
  <c r="J72" i="1"/>
  <c r="H72" i="1"/>
  <c r="F72" i="1"/>
  <c r="E72" i="1"/>
  <c r="R71" i="1"/>
  <c r="S71" i="1" s="1"/>
  <c r="R70" i="1"/>
  <c r="S70" i="1" s="1"/>
  <c r="L70" i="1"/>
  <c r="K70" i="1"/>
  <c r="K66" i="1" s="1"/>
  <c r="K65" i="1" s="1"/>
  <c r="J70" i="1"/>
  <c r="I70" i="1"/>
  <c r="H70" i="1"/>
  <c r="F70" i="1"/>
  <c r="L69" i="1"/>
  <c r="J69" i="1"/>
  <c r="H69" i="1"/>
  <c r="F69" i="1"/>
  <c r="E69" i="1"/>
  <c r="L68" i="1"/>
  <c r="J68" i="1"/>
  <c r="H68" i="1"/>
  <c r="F68" i="1"/>
  <c r="E68" i="1"/>
  <c r="L67" i="1"/>
  <c r="J67" i="1"/>
  <c r="H67" i="1"/>
  <c r="F67" i="1"/>
  <c r="E67" i="1"/>
  <c r="M66" i="1"/>
  <c r="M65" i="1" s="1"/>
  <c r="G66" i="1"/>
  <c r="G65" i="1" s="1"/>
  <c r="L64" i="1"/>
  <c r="J64" i="1"/>
  <c r="H64" i="1"/>
  <c r="F64" i="1"/>
  <c r="E64" i="1"/>
  <c r="R63" i="1"/>
  <c r="S63" i="1" s="1"/>
  <c r="L63" i="1"/>
  <c r="J63" i="1"/>
  <c r="H63" i="1"/>
  <c r="F63" i="1"/>
  <c r="E63" i="1"/>
  <c r="R62" i="1"/>
  <c r="S62" i="1" s="1"/>
  <c r="L62" i="1"/>
  <c r="J62" i="1"/>
  <c r="H62" i="1"/>
  <c r="F62" i="1"/>
  <c r="E62" i="1"/>
  <c r="M61" i="1"/>
  <c r="K61" i="1"/>
  <c r="I61" i="1"/>
  <c r="G61" i="1"/>
  <c r="L60" i="1"/>
  <c r="J60" i="1"/>
  <c r="H60" i="1"/>
  <c r="F60" i="1"/>
  <c r="E60" i="1"/>
  <c r="L59" i="1"/>
  <c r="J59" i="1"/>
  <c r="H59" i="1"/>
  <c r="F59" i="1"/>
  <c r="E59" i="1"/>
  <c r="L58" i="1"/>
  <c r="K58" i="1"/>
  <c r="K56" i="1" s="1"/>
  <c r="J58" i="1"/>
  <c r="I58" i="1"/>
  <c r="I56" i="1" s="1"/>
  <c r="H58" i="1"/>
  <c r="F58" i="1"/>
  <c r="L57" i="1"/>
  <c r="J57" i="1"/>
  <c r="H57" i="1"/>
  <c r="F57" i="1"/>
  <c r="E57" i="1"/>
  <c r="M56" i="1"/>
  <c r="G56" i="1"/>
  <c r="L55" i="1"/>
  <c r="J55" i="1"/>
  <c r="H55" i="1"/>
  <c r="F55" i="1"/>
  <c r="E55" i="1"/>
  <c r="R54" i="1"/>
  <c r="S54" i="1" s="1"/>
  <c r="R53" i="1"/>
  <c r="S53" i="1" s="1"/>
  <c r="R52" i="1"/>
  <c r="S52" i="1" s="1"/>
  <c r="R51" i="1"/>
  <c r="S51" i="1" s="1"/>
  <c r="R48" i="1"/>
  <c r="S48" i="1" s="1"/>
  <c r="R47" i="1"/>
  <c r="S47" i="1" s="1"/>
  <c r="R46" i="1"/>
  <c r="S46" i="1" s="1"/>
  <c r="M45" i="1"/>
  <c r="L45" i="1"/>
  <c r="J45" i="1"/>
  <c r="K45" i="1" s="1"/>
  <c r="H45" i="1"/>
  <c r="G45" i="1"/>
  <c r="F45" i="1"/>
  <c r="L43" i="1"/>
  <c r="J43" i="1"/>
  <c r="H43" i="1"/>
  <c r="F43" i="1"/>
  <c r="E43" i="1"/>
  <c r="L42" i="1"/>
  <c r="J42" i="1"/>
  <c r="H42" i="1"/>
  <c r="F42" i="1"/>
  <c r="E42" i="1"/>
  <c r="L41" i="1"/>
  <c r="J41" i="1"/>
  <c r="K41" i="1" s="1"/>
  <c r="K39" i="1" s="1"/>
  <c r="H41" i="1"/>
  <c r="I41" i="1" s="1"/>
  <c r="F41" i="1"/>
  <c r="L40" i="1"/>
  <c r="J40" i="1"/>
  <c r="H40" i="1"/>
  <c r="F40" i="1"/>
  <c r="E40" i="1"/>
  <c r="M39" i="1"/>
  <c r="M35" i="1" s="1"/>
  <c r="G39" i="1"/>
  <c r="G35" i="1" s="1"/>
  <c r="L36" i="1"/>
  <c r="J36" i="1"/>
  <c r="H36" i="1"/>
  <c r="F36" i="1"/>
  <c r="E70" i="1" l="1"/>
  <c r="O147" i="1"/>
  <c r="L97" i="1"/>
  <c r="D132" i="1"/>
  <c r="O133" i="1"/>
  <c r="J56" i="1"/>
  <c r="O143" i="1"/>
  <c r="I45" i="1"/>
  <c r="I44" i="1" s="1"/>
  <c r="E132" i="1"/>
  <c r="L39" i="1"/>
  <c r="L35" i="1" s="1"/>
  <c r="D70" i="1"/>
  <c r="D58" i="1"/>
  <c r="D99" i="1"/>
  <c r="D43" i="1"/>
  <c r="H73" i="1"/>
  <c r="J77" i="1"/>
  <c r="J73" i="1"/>
  <c r="E77" i="1"/>
  <c r="D41" i="1"/>
  <c r="D55" i="1"/>
  <c r="J39" i="1"/>
  <c r="J35" i="1" s="1"/>
  <c r="K44" i="1"/>
  <c r="E93" i="1"/>
  <c r="H61" i="1"/>
  <c r="E56" i="1"/>
  <c r="I66" i="1"/>
  <c r="I65" i="1" s="1"/>
  <c r="E65" i="1" s="1"/>
  <c r="H56" i="1"/>
  <c r="D76" i="1"/>
  <c r="H97" i="1"/>
  <c r="D45" i="1"/>
  <c r="E58" i="1"/>
  <c r="D98" i="1"/>
  <c r="E61" i="1"/>
  <c r="D68" i="1"/>
  <c r="E73" i="1"/>
  <c r="H86" i="1"/>
  <c r="M44" i="1"/>
  <c r="M34" i="1" s="1"/>
  <c r="M33" i="1" s="1"/>
  <c r="J86" i="1"/>
  <c r="F66" i="1"/>
  <c r="F65" i="1" s="1"/>
  <c r="E86" i="1"/>
  <c r="D90" i="1"/>
  <c r="D62" i="1"/>
  <c r="J61" i="1"/>
  <c r="D78" i="1"/>
  <c r="D89" i="1"/>
  <c r="G44" i="1"/>
  <c r="G34" i="1" s="1"/>
  <c r="G33" i="1" s="1"/>
  <c r="G9" i="1" s="1"/>
  <c r="L66" i="1"/>
  <c r="L65" i="1" s="1"/>
  <c r="E74" i="1"/>
  <c r="D75" i="1"/>
  <c r="H77" i="1"/>
  <c r="F86" i="1"/>
  <c r="D93" i="1"/>
  <c r="J97" i="1"/>
  <c r="D69" i="1"/>
  <c r="D88" i="1"/>
  <c r="E97" i="1"/>
  <c r="F77" i="1"/>
  <c r="D59" i="1"/>
  <c r="F61" i="1"/>
  <c r="H66" i="1"/>
  <c r="H65" i="1" s="1"/>
  <c r="L86" i="1"/>
  <c r="L61" i="1"/>
  <c r="D91" i="1"/>
  <c r="D40" i="1"/>
  <c r="D72" i="1"/>
  <c r="D74" i="1"/>
  <c r="L77" i="1"/>
  <c r="F97" i="1"/>
  <c r="D64" i="1"/>
  <c r="J66" i="1"/>
  <c r="J65" i="1" s="1"/>
  <c r="D80" i="1"/>
  <c r="D42" i="1"/>
  <c r="D57" i="1"/>
  <c r="D60" i="1"/>
  <c r="D63" i="1"/>
  <c r="D92" i="1"/>
  <c r="L73" i="1"/>
  <c r="D36" i="1"/>
  <c r="H39" i="1"/>
  <c r="H35" i="1" s="1"/>
  <c r="L56" i="1"/>
  <c r="D67" i="1"/>
  <c r="D79" i="1"/>
  <c r="I39" i="1"/>
  <c r="I35" i="1" s="1"/>
  <c r="E41" i="1"/>
  <c r="F56" i="1"/>
  <c r="K36" i="1"/>
  <c r="F39" i="1"/>
  <c r="D87" i="1"/>
  <c r="F73" i="1"/>
  <c r="E45" i="1" l="1"/>
  <c r="O132" i="1"/>
  <c r="I34" i="1"/>
  <c r="I33" i="1" s="1"/>
  <c r="E66" i="1"/>
  <c r="F44" i="1"/>
  <c r="D39" i="1"/>
  <c r="H44" i="1"/>
  <c r="H34" i="1" s="1"/>
  <c r="H33" i="1" s="1"/>
  <c r="H9" i="1" s="1"/>
  <c r="D77" i="1"/>
  <c r="D86" i="1"/>
  <c r="F35" i="1"/>
  <c r="L44" i="1"/>
  <c r="L34" i="1" s="1"/>
  <c r="L33" i="1" s="1"/>
  <c r="L9" i="1" s="1"/>
  <c r="D97" i="1"/>
  <c r="D61" i="1"/>
  <c r="D73" i="1"/>
  <c r="E44" i="1"/>
  <c r="J44" i="1"/>
  <c r="J34" i="1" s="1"/>
  <c r="J33" i="1" s="1"/>
  <c r="J9" i="1" s="1"/>
  <c r="D56" i="1"/>
  <c r="D65" i="1"/>
  <c r="D66" i="1"/>
  <c r="E36" i="1"/>
  <c r="K35" i="1"/>
  <c r="K34" i="1" s="1"/>
  <c r="K33" i="1" s="1"/>
  <c r="K9" i="1" s="1"/>
  <c r="E39" i="1"/>
  <c r="I9" i="1" l="1"/>
  <c r="U10" i="1" s="1"/>
  <c r="V9" i="1"/>
  <c r="F34" i="1"/>
  <c r="F33" i="1" s="1"/>
  <c r="D35" i="1"/>
  <c r="E33" i="1"/>
  <c r="E9" i="1" s="1"/>
  <c r="E34" i="1"/>
  <c r="D44" i="1"/>
  <c r="E35" i="1"/>
  <c r="F9" i="1" l="1"/>
  <c r="T10" i="1" s="1"/>
  <c r="T33" i="1"/>
  <c r="U9" i="1"/>
  <c r="D33" i="1"/>
  <c r="D9" i="1" s="1"/>
  <c r="O35" i="1"/>
  <c r="O33" i="1"/>
  <c r="D34" i="1"/>
  <c r="O34" i="1" s="1"/>
  <c r="T9" i="1" l="1"/>
  <c r="O9" i="1"/>
</calcChain>
</file>

<file path=xl/sharedStrings.xml><?xml version="1.0" encoding="utf-8"?>
<sst xmlns="http://schemas.openxmlformats.org/spreadsheetml/2006/main" count="418" uniqueCount="388">
  <si>
    <t xml:space="preserve">Отчет </t>
  </si>
  <si>
    <t>о ходе реализации муниципальных программ (финансировании программ) Новоусманского муниципального района Воронежской области</t>
  </si>
  <si>
    <t>№ п/п</t>
  </si>
  <si>
    <t>Наименование программных мероприятий</t>
  </si>
  <si>
    <t>Срок реализации проекта</t>
  </si>
  <si>
    <t>Объемы финансирования, тыс. руб.</t>
  </si>
  <si>
    <t>Уровень освоения финансовых средств (%)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</si>
  <si>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</si>
  <si>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</si>
  <si>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целевыхпоказателей</t>
  </si>
  <si>
    <t>Уровень достижения, %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</si>
  <si>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</si>
  <si>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</si>
  <si>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</si>
  <si>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</si>
  <si>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местный бюджет</t>
  </si>
  <si>
    <t>внебюджетные источники</t>
  </si>
  <si>
    <t>план</t>
  </si>
  <si>
    <t>факт</t>
  </si>
  <si>
    <t>1. Развитие системы дошкольного и общего образования детей</t>
  </si>
  <si>
    <t>1.1 Развитие и обеспечение деятельности дошкольных образовательных организаций</t>
  </si>
  <si>
    <t>1.1.1 Обеспечение деятельности дошкольных образовательных организаций</t>
  </si>
  <si>
    <t>Количество мест в образовательных организациях, реализующих программу дошкольного образования</t>
  </si>
  <si>
    <t>Уровень доступности дошкольного образования (численность детей дошкольного возраста, реализовавших право на получение дошкольного образования)</t>
  </si>
  <si>
    <t>Отношение среднемесячной заработной платы педагогических работников муниципальных дошкольных образовательных организаций  к средней заработной плате в общем образовании региона</t>
  </si>
  <si>
    <t>1.1.2 Развитие сети дошкольных образовательных организаций</t>
  </si>
  <si>
    <t>1.1.2.1 Строительство объектов дошкольного образования</t>
  </si>
  <si>
    <t>1.1.2.2 Ремонт объектов дошкольного образования</t>
  </si>
  <si>
    <t>1.1.2.3 Оснащение объектов дошкольного образования</t>
  </si>
  <si>
    <t>1.1.3  Обеспечение комплексной безопасности комфортных условий образовательного процесса в образовательных организациях</t>
  </si>
  <si>
    <t>1.2 Развитие и обеспечение деятельности  общеобразовательных организаций</t>
  </si>
  <si>
    <t>1.2.1 Обеспечение деятельности общеобразовательных организаций</t>
  </si>
  <si>
    <t>Удельный вес численности населения в возрасте 7-18 лет, охваченного образованием, в общей численности населения в возрасте 7-18 лет</t>
  </si>
  <si>
    <t>Удельный вес численности обучающихся общеобразовательных организаций, которым предоставлена возможность обучаться в соответствии с основными современными требованиями, в общей численности обучающихся</t>
  </si>
  <si>
    <t>Удельный вес численности детей-инвалидов, обучающихся по программам общего образования на дому с использованием дистанционных образовательных технологий, в общей численности детей-инвалидов, которым не противопоказано обучение</t>
  </si>
  <si>
    <t xml:space="preserve">Отношение среднемесячной заработной платы педагогических работников  общеобразовательных организаций общего образования к средней заработной плате по  региону </t>
  </si>
  <si>
    <t xml:space="preserve">Удельный вес учащихся организаций общего образования, обучающихся в соответствии с новым федеральным государственным образовательным стандартом  </t>
  </si>
  <si>
    <t xml:space="preserve">Доля выпускников  государственных общеобразовательных организаций, не получивших аттестат о среднем общем образовании  </t>
  </si>
  <si>
    <t xml:space="preserve">Удовлетворенность населения качеством общего образования </t>
  </si>
  <si>
    <t>Удельный вес числа образовательных организаций, в которых созданы органы коллегиального управления с участием общественности (родители, работодатели) в общей численности образовательных организаций;</t>
  </si>
  <si>
    <t>Доля обучающихся, обеспеченных подвозом к общеобразовательным организациям школьными автобусами</t>
  </si>
  <si>
    <t xml:space="preserve">Доля общеобразовательных организаций, использующих дистанционные технологии, в общей численности общеобразовательных    организаций    </t>
  </si>
  <si>
    <t xml:space="preserve">1.2.1.1 Обеспечение деятельности советников директора по воспитанию и взаимодействию с детскими общественными объединениями </t>
  </si>
  <si>
    <t>1.2.2 Развитие сети образовательных организаций</t>
  </si>
  <si>
    <t>1.2.2.1 Строительство образовательных учреждений</t>
  </si>
  <si>
    <t>1.2.2.2 Ремонт образовательных учреждений</t>
  </si>
  <si>
    <t>1.2.2.3 Оснащение образовательных учреждений</t>
  </si>
  <si>
    <t>1.2.2.4 Развитие образовательной среды</t>
  </si>
  <si>
    <t>1.2.3 Совершенствование организации питания обучающихся в  образовательных организациях</t>
  </si>
  <si>
    <t>1.2.3.1 Организация питания обучающихся в  образовательных организациях</t>
  </si>
  <si>
    <t xml:space="preserve">Удельный вес учащихся 1-4 классов, обеспеченных бесплатным горячим питанием, от общей численности обучающихся данной возрастной категории  </t>
  </si>
  <si>
    <t>1.2.3.2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</si>
  <si>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Удельный вес учащихся 1-11 классов, обеспеченных горячим питанием, от общей численности обучающихся</t>
  </si>
  <si>
    <t>1.2.4 Обеспечение комплексной безопасности комфортных условий образовательного процесса в образовательных организациях</t>
  </si>
  <si>
    <t xml:space="preserve">2. Развитие системы дополнительного образования детей </t>
  </si>
  <si>
    <t>2.1 Развитие и обеспечение деятельности организаций  дополнительного об-разования</t>
  </si>
  <si>
    <t>2.1.1. Обеспечение деятельности организаций  дополнительного образования</t>
  </si>
  <si>
    <t>2.1.2. Развитие сети образовательных организаций дополнительного образования</t>
  </si>
  <si>
    <t>2.1.3 Обеспечение комплексной безопасности комфортных условий образовательного процесса в образовательных организациях дополнительного образования</t>
  </si>
  <si>
    <t>2.1.4 Развитие механизма персонифицированного финансирования в системе дополнительного образования детей</t>
  </si>
  <si>
    <t>Доля детей охваченных программными мероприятиями, к общей численности детей и молодежи в возрасте от 5 до 18 лет</t>
  </si>
  <si>
    <t>Отношение среднемесячной заработной платы педагогических работников  образовательных  организаций дополнительного  образования  к средней заработной плате в регионе</t>
  </si>
  <si>
    <t>2.1.5 Обеспечение безопасного участия детей в дорожном движении</t>
  </si>
  <si>
    <t>3. Создание условий для организации отдыха детей</t>
  </si>
  <si>
    <t>3.1.Совершенствование условий отдыха и оздоровления детей</t>
  </si>
  <si>
    <t>Доля оздоровленных детей к общей численности детей школьного возраста в муниципальном образовании</t>
  </si>
  <si>
    <t>3.2. Увеличение форм организации отдыха и оздоровления</t>
  </si>
  <si>
    <t>Количество детей школьного возраста, посетивших организации отдыха детей и их оздоровления</t>
  </si>
  <si>
    <t>3.3. Увеличение количества детей, охваченных отдыхом и оздоровлением</t>
  </si>
  <si>
    <t>Фактическое количество форм организации отдыха и оздоровления детей, реализуемых муниципальным образованием</t>
  </si>
  <si>
    <t>4. Социализация детей-сирот и детей, нуждающихся в особой заботе государства</t>
  </si>
  <si>
    <t xml:space="preserve">4.1. Выплата единовременного пособия при всех формах устройства детей, лишенных родительского попечения, в семью
</t>
  </si>
  <si>
    <t>Доля детей, оставшихся без попечения родителей, всего из числа выявленных, переданных на воспитание в семьи граждан РФ, постоянно проживающих на территории РФ (на усыновление (удочерение), под опеку (попечительство), в том числе по договору о приемной семье</t>
  </si>
  <si>
    <t xml:space="preserve">4.2  Расходы на оказание мер социальной поддержки семьям, взявшим на воспитание детей-сирот и детей, оставшихся без попечения родителей
</t>
  </si>
  <si>
    <t>Число детей, переданных в приемные семьи</t>
  </si>
  <si>
    <t>4.3  Субвенции областного бюджета   на выполнение переданных полномочий по организации и осуществлению деятельности по опеке и попечительству</t>
  </si>
  <si>
    <t>Социализация детей после пребывания в замещающих  семьях</t>
  </si>
  <si>
    <t>Число детей, воспитывающихся в семьях под опекой</t>
  </si>
  <si>
    <t>Число приемных семей</t>
  </si>
  <si>
    <t>Число усыновленных детей, получающих денежные средства на содержание.</t>
  </si>
  <si>
    <t>Количество лиц,  усыновивших ребенка в возрасте от 7 до 16 лет</t>
  </si>
  <si>
    <t>Число специалистов, осуществляющих деятельность по опеке и попечительству</t>
  </si>
  <si>
    <t>5.Вовлечение молодежи с социальную практику</t>
  </si>
  <si>
    <t>5.1 Агитационные меры по профилактике распространения и злоупотребления наркотиков</t>
  </si>
  <si>
    <t>Кол-во молодых людей в возрасте от 14до 30 лет, задействованных в реализации программы</t>
  </si>
  <si>
    <t>5.2 Вовлечение молодежи в социальную практику и обеспечение поддержки научной, творческой и предпринимательской активности</t>
  </si>
  <si>
    <t xml:space="preserve">Кол-во молодежи участвующих в различных формах самоорганизации и структурах социальных направленностей </t>
  </si>
  <si>
    <t xml:space="preserve">5.3 Формирование целостной системы поддержки молодежи и подготовке е к службе; Вооруженных Силах Российской Федерации; </t>
  </si>
  <si>
    <t xml:space="preserve">Кол-во мероприятий проектов (программ), направленных на формирование правовых, культурных и нравственных ценностей среди молодежи </t>
  </si>
  <si>
    <t>5.4 Гражданское образование и патриотическое воспитание молодежи, содействия формированию правовых, культурных и нравственных ценностей среди молодежи</t>
  </si>
  <si>
    <t>Осведомленность молодых людей о потенциальных возможностях проявления социальной инициативы в общественной жизни</t>
  </si>
  <si>
    <t>5.5 Развитие системы информирования молодежи о потенциальных возможностях саморазвития и мониторинга молодежной политики.</t>
  </si>
  <si>
    <t>5.6 Поддержка одарённых детей и молодёжи</t>
  </si>
  <si>
    <t>6 Укрепление гражданского единства и гармонизация межнациональных отношений</t>
  </si>
  <si>
    <t>6.1 Профилактика этнополитического и религиозно-политического экстремизма, ксенофобии и нетерпимости</t>
  </si>
  <si>
    <t>Увеличение доли учащихся и молодежи, положительно оценивающих состояние межнациональных отношений до 65 процентов к 2025 году;</t>
  </si>
  <si>
    <t>6.2 Повышение квалификации государственных служащих, в компетенции которых находятся вопросы в сфере общегражданского единства и гармонизации межнациональных отношений</t>
  </si>
  <si>
    <t>Проведение ежегодно не менее 5 муниципальных мероприятий мероприятий, направленных на профилактику экстремизма и развитие толерантности</t>
  </si>
  <si>
    <t>6.3 Реализация информационной кампании, направленной на укрепление единства российской нации, традиционных нравственных и духовных ценностей</t>
  </si>
  <si>
    <t>Количество публикаций в СМИ, направленных на укрепление гражданского единства и гармонизацию межнациональных отношений, составит не менее 4 единиц ежегодно</t>
  </si>
  <si>
    <t>7 Обеспечение  условий реализации Программы</t>
  </si>
  <si>
    <t>7.1 Обеспечение управления в сфере образования</t>
  </si>
  <si>
    <t>Соотношение доведенных объемов бюджетных ассигнований к объему затрат на мероприятия Программы</t>
  </si>
  <si>
    <t>7.2. Методическое  обеспечение и повышение уровня устойчивого функционирования образовательных организаций, обеспечение бухгалтерского учета</t>
  </si>
  <si>
    <t>за 2022 год</t>
  </si>
  <si>
    <t>Муниципальная программа "Сохранение и развитие культуры Новоусманского муниципального района Воронежской области"</t>
  </si>
  <si>
    <t>2020-2025</t>
  </si>
  <si>
    <t>2018-2024</t>
  </si>
  <si>
    <t>Основное мероприятие 1 "Финансовая поддержка социально ориентированной некоммерческой организации Новоусманской общественной организации ветеранов (пенсионеров) войны, труда, Вооруженных Сил и правоохранительных органов"</t>
  </si>
  <si>
    <t>Количество общественных организаций ветеранов (пенсионеров) войны, труда, Вооруженных Сил и правоохранительных органов, получивших финансовую поддержку</t>
  </si>
  <si>
    <t>Основное мероприятие 2 "Предоставление грантов в форме субсидий из бюджета Новоусманского муниципального района социально ориентированным некоммерческим организациям на реализацию программ (проектов) на конкурсной основе"</t>
  </si>
  <si>
    <t>Количество социально ориентированных некоммерческих организаций, которым предоставлены гранты в форме субсидий из бюджета Новоусманского муниципального района на реализацию программ</t>
  </si>
  <si>
    <t>Основное мероприятие 3 "Имущественная поддержка социально ориентированных некоммерческих организаций"</t>
  </si>
  <si>
    <t>Количество социально ориентированных некоммерческих организаций, которым предоставлена имущественная поддержка</t>
  </si>
  <si>
    <t>Основное мероприятие 4 "Информационная поддержка социально ориентированных некоммерческих организаций, в том числе содействие формированию информационного пространства, способствующего развитию гражданских инициатив"</t>
  </si>
  <si>
    <t>Количество социально ориентированных некоммерческих организаций, которым предоставлена информационная поддержка</t>
  </si>
  <si>
    <t>Основное мероприятие 5 "Консультационная поддержка, а также повышение квалификации работников и добровольцев социально ориентированных некоммерческих организаций"</t>
  </si>
  <si>
    <t>Количество социально ориентированных некоммерческих организаций, которым предоставлена консультационная поддержка</t>
  </si>
  <si>
    <t>Основное мероприятие 6 "Финансовая поддержка социально ориентированной некоммерческой организации Новоусманского районного отделения Воронежской областной общественной организации Всероссийского общества инвалидов"</t>
  </si>
  <si>
    <t>Количество организаций Новоусманского районного отделения Воронежской областной общественной организации Всероссийского общества инвалидов, получивших поддержку</t>
  </si>
  <si>
    <t>Муниципальная программа "Поддержка социально ориентированных некоммерческих организаций в Новоусманском районе Воронежской области"</t>
  </si>
  <si>
    <t xml:space="preserve">Муниципальная программа
«Развитие образования Новоусманского муниципального района»
</t>
  </si>
  <si>
    <t>Муниципальная программа "Развитие физической культуры и спорта в Новоусманском муниципальном районе Воронежской области"</t>
  </si>
  <si>
    <t>Муниципальная программа "Управление муниципальным имуществом Новоусманского муниципального района Воронежской области"</t>
  </si>
  <si>
    <t xml:space="preserve">2022-2027 </t>
  </si>
  <si>
    <t>Муниципальная программа "Обеспечение доступным и комфортным жильем населения Новоусманского муниципального района Воронежской области"</t>
  </si>
  <si>
    <t>Основное мероприятие "Обеспечение доступным и комфортным жильем молодых семей"</t>
  </si>
  <si>
    <t>Количество молодых семей, получивших свидетельства о праве на получение социальной выплаты на приобретение (строительство) жилого помещения</t>
  </si>
  <si>
    <t>Своевременное внесение изменений в решение Совета народных депутатов Новоусманского муниципального района Воронежской области о бюджетном процессе в Новоусманском муниципальном районе Воронежской области в соответствии с требованиями действующего федерального и областного бюджетного законодательства</t>
  </si>
  <si>
    <t>В срок, установленный администрацией Новоусманского мун р-на</t>
  </si>
  <si>
    <t>в 2022 году изменения не вносились</t>
  </si>
  <si>
    <t>Соблюдение порядка и сроков разработки проекта районного бюджета, установленных правовым актом администрации Новоусманского муниципального района Воронежской области</t>
  </si>
  <si>
    <t>да</t>
  </si>
  <si>
    <t>проект бюджета на 2023 год разработан и направлен в Совет народных депутатов Новоусманского муницпаьного района 14.12.2022</t>
  </si>
  <si>
    <t>Составление и утверждение сводной бюджетной росписи районного бюджета в сроки, установленные бюджетным законодательством Российской Федерации и Воронежской области</t>
  </si>
  <si>
    <t>До начала очередного финансового года</t>
  </si>
  <si>
    <t>Доведение показателей сводной бюджетной росписи и лимитов бюджетных обязательств до главных распорядителей средств районного бюджета в сроки, установленные бюджетным законодательством Российской Федерации и Воронежской области</t>
  </si>
  <si>
    <t>Составление и представление в Совет народных депутатов годового отчета об исполнении районного бюджета в сроки, установленные бюджетным законодательством Российской Федерации и Воронежской области</t>
  </si>
  <si>
    <t>До 1 мая текущего года</t>
  </si>
  <si>
    <r>
      <t>О</t>
    </r>
    <r>
      <rPr>
        <sz val="10"/>
        <color indexed="8"/>
        <rFont val="Times New Roman"/>
        <family val="1"/>
        <charset val="204"/>
      </rPr>
      <t xml:space="preserve">тчет об   исполнении бюджета Новоусманского муниципального района за 2022 год будет предоставлен в СНД в установленные сроки  
</t>
    </r>
  </si>
  <si>
    <t>Удельный вес резервного фонда Новоусманского муниципального района Воронежской области в общем объеме расходов районного бюджета</t>
  </si>
  <si>
    <t>≤ 3%</t>
  </si>
  <si>
    <t>Доля расходов на обслуживание муниципального долга в общем объеме расходов бюджета района (за исключением расходов, которые осуществляются за счет субвенций из областного бюджета)</t>
  </si>
  <si>
    <t>≤ 5%</t>
  </si>
  <si>
    <t>Доля главных распорядителей средств районного бюджета, охваченных оценкой качества финансового менеджмента</t>
  </si>
  <si>
    <t>Проведение публичных слушаний по проекту районного бюджета на очередной финансовый год и плановый период и по годовому отчету об исполнении районного бюджета</t>
  </si>
  <si>
    <t>Своевременное внесение изменений в решение Совета народных депутатов Новоусманского муниципального района Воронежской области о межбюджетных отношениях органов муниципальной власти и органов местного самоуправления в Новоусманском муниципальном районе Воронежской области в соответствии с требованиями действующего областного бюджетного законодательства</t>
  </si>
  <si>
    <t>Степень сокращения дифференциации бюджетной обеспеченности между сельскими поселениями Новоусманского муниципального района Воронежской области вследствие выравнивания их бюджетной обеспеченности</t>
  </si>
  <si>
    <t>не менее 2,0</t>
  </si>
  <si>
    <t>Соотношение фактического финансирования расходов районного бюджета, направленных на выравнивание бюджетной обеспеченности сельских поселений к их плановому назначению, предусмотренному решением Совета народных депутатов о районном бюджете на соответствующий период и (или) сводной бюджетной росписью района</t>
  </si>
  <si>
    <t>Уровень исполнения плановых назначений по расходам на реализацию подпрограммы</t>
  </si>
  <si>
    <t>≤ 95%</t>
  </si>
  <si>
    <t>Муниципальная программа "Управление муниципальными финансами, создание условий для эффективногот и ответственного управления муниципальными финансами, повышение устойчивости бюджетов сельских поселений Новоусманского муниципального района Воронежской области"</t>
  </si>
  <si>
    <t>Подпрограмма 1 "Управление муниципальными финансами"</t>
  </si>
  <si>
    <r>
      <rPr>
        <sz val="10"/>
        <color rgb="FF000000"/>
        <rFont val="Times New Roman"/>
        <family val="1"/>
        <charset val="204"/>
      </rPr>
      <t xml:space="preserve">Основное мероприятие 1.1  </t>
    </r>
    <r>
      <rPr>
        <sz val="10"/>
        <color indexed="8"/>
        <rFont val="Times New Roman"/>
        <family val="1"/>
        <charset val="204"/>
      </rPr>
      <t>Нормативное правовое регулирование в сфере бюджетного процесса в Новоусманском муниципальном районе Воронежской области</t>
    </r>
  </si>
  <si>
    <r>
      <rPr>
        <sz val="10"/>
        <color indexed="8"/>
        <rFont val="Times New Roman"/>
        <family val="1"/>
        <charset val="204"/>
      </rPr>
      <t>Основное мероприятие 1.2 Составление проекта районного бюджета на очередной финансовый год и плановый период</t>
    </r>
  </si>
  <si>
    <r>
      <rPr>
        <sz val="10"/>
        <color indexed="8"/>
        <rFont val="Times New Roman"/>
        <family val="1"/>
        <charset val="204"/>
      </rPr>
      <t>Основное мероприятие 1.3 Организация исполнения районного бюджета и формирование бюджетной отчетности</t>
    </r>
  </si>
  <si>
    <t>Основное мероприятие 1.4  Управление резервным фондом администрации Новоусманского муниципального района Воронежской области и иными резервами на исполнение расходных обязательств Новоусманского муниципального района Воронежской области</t>
  </si>
  <si>
    <r>
      <t xml:space="preserve"> </t>
    </r>
    <r>
      <rPr>
        <sz val="10"/>
        <color indexed="8"/>
        <rFont val="Times New Roman"/>
        <family val="1"/>
        <charset val="204"/>
      </rPr>
      <t>Основное мероприятие 1.5  Управление муниципальным долгом Новоусманского муниципального района Воронежcкой области</t>
    </r>
  </si>
  <si>
    <r>
      <rPr>
        <sz val="10"/>
        <color indexed="8"/>
        <rFont val="Times New Roman"/>
        <family val="1"/>
        <charset val="204"/>
      </rPr>
      <t>Основное мероприятие 1.6   Обеспечение внутреннего муниципального финансового контроля</t>
    </r>
  </si>
  <si>
    <r>
      <rPr>
        <sz val="10"/>
        <color indexed="8"/>
        <rFont val="Times New Roman"/>
        <family val="1"/>
        <charset val="204"/>
      </rPr>
      <t>Основное мероприятие 1.7  Обеспечение доступности информации о бюджетном процессе в Новоусманском муниципальном районе Воронежской области</t>
    </r>
  </si>
  <si>
    <t>Подпрограмма 2 "Cоздание условий для эффективного и ответственного управления муниципальными финансами, повышение устойчивости бюджетов сельских поселений Новоусманского  муниципального района  Воронежской области"</t>
  </si>
  <si>
    <t>Основное мероприятие 2.1  Совершенствование системы распределения межбюджетных трансфертов сельским поселениям Новоусманского муниципального района Воронежской области</t>
  </si>
  <si>
    <r>
      <rPr>
        <sz val="10"/>
        <color indexed="8"/>
        <rFont val="Times New Roman"/>
        <family val="1"/>
        <charset val="204"/>
      </rPr>
      <t>Основное мероприятие 2.2  Выравнивание бюджетной обеспеченности сельских поселений</t>
    </r>
  </si>
  <si>
    <t>Подпрограмма 3 "Обеспечение реализации программы"</t>
  </si>
  <si>
    <r>
      <rPr>
        <sz val="10"/>
        <color indexed="8"/>
        <rFont val="Times New Roman"/>
        <family val="1"/>
        <charset val="204"/>
      </rPr>
      <t>Основное мероприятие 3.1   Финансовое обеспечение деятельности финансового отдела администрации Новоусманского муниципального района</t>
    </r>
  </si>
  <si>
    <r>
      <rPr>
        <sz val="10"/>
        <color indexed="8"/>
        <rFont val="Times New Roman"/>
        <family val="1"/>
        <charset val="204"/>
      </rPr>
      <t>Основное мероприятие 3.2   Финансовое обеспечение выполнения других расходных обязательств Новоусманского муниципального района Воронежской области финансовым отделом администрации Новоусманского муниципального района</t>
    </r>
  </si>
  <si>
    <r>
      <rPr>
        <sz val="10"/>
        <color indexed="8"/>
        <rFont val="Times New Roman"/>
        <family val="1"/>
        <charset val="204"/>
      </rPr>
      <t>Основное мероприятие 3.3   Финансовое обеспечение деятельности подведомственных учреждений</t>
    </r>
  </si>
  <si>
    <t>Муниципальная программа "Развитие потребительского рынка, поддержка малого и среднего предпринимательства"</t>
  </si>
  <si>
    <t>Основное мероприятие 1.1
Участие и организация проведения публичных мероприятий по вопросам предпринимательства: семинаров, совещаний, конференций, круглых столов.</t>
  </si>
  <si>
    <t>Основное мероприятие 1.2
Проведение праздника «День предпринимателя»</t>
  </si>
  <si>
    <t>Основное мероприятие 1.3
Информационная и консультационная поддержка субъектов малого и среднего предпринимательства</t>
  </si>
  <si>
    <t>Основное мероприятие 1.4
Поддержка малого и среднего предпринимательства за счет средств отчислений от налога, взимаемого по упрощенной системе налогообложения, по нормативу 10%.</t>
  </si>
  <si>
    <t>Основное мероприятие 1.5
Вовлечение молодежи в предпринимательскую деятельность</t>
  </si>
  <si>
    <t>Основное мероприятие 1.6
Имущественная поддержка субъектов МСП</t>
  </si>
  <si>
    <t>Основное мероприятие 1.7
Развитие взаимодействия с организациями, выражающими интересы субъектов малого и среднего предпринимательства</t>
  </si>
  <si>
    <t>Основное мероприятие 1.8
Оказание поддержки АНО «Новоусманский ЦПП»</t>
  </si>
  <si>
    <t>Основное мероприятие 1.9
Обеспечение торговым обслуживанием сельского населения Новоусманского муниципального района, проживающего в отдаленных и малонаселенных пунктах.</t>
  </si>
  <si>
    <t>Подпрограмма 2
"Защита прав потребителей"</t>
  </si>
  <si>
    <t>Подпрограмма 1 
"Развитие субъектов малого и среднего предпринимательства"</t>
  </si>
  <si>
    <t>Основное мероприятие 2.1
Уменьшение количества нарушений законодательства Российской Федерации в сфере потребительского рынка, связанных с незнанием предпринимателями, производителями, потребителями требований нормативных актов Российской Федерации на территории Новоусманского муниципального района</t>
  </si>
  <si>
    <t>Основное мероприятие 2.2
Повышение уровня правовой грамотности, информированности потребителей о потребительских свойствах товаров (работ, услуг). Повышение уровня доступности информации о товарах (работах, услугах), необходимой потребителям для реализации предоставленных им законодательством прав.</t>
  </si>
  <si>
    <t>Основное мероприятие 2.3
Информационная и консультационная поддержка субъектов малого и среднего предпринимательства</t>
  </si>
  <si>
    <t>Муниципальная программа "Комплексное развитие сельских территорий в Новоусманском муниципальном районе Воронежской области"</t>
  </si>
  <si>
    <t>Муниципальная программа "Обеспечение общественного порядка и противодействие преступности в Новоусманском муниципальном районе Воронежской области"</t>
  </si>
  <si>
    <t>Муниципальная программа "Обеспечение качественными коммунальными услугами населения и развитие дорожного хозяйства Новоусманского муниципального  района Воронежской области"</t>
  </si>
  <si>
    <t>2022-2027</t>
  </si>
  <si>
    <t>Просроченная кредиторская задолженность МООО «Новоусманское коммунальное хозяйство», тыс. руб.</t>
  </si>
  <si>
    <t>Количество построенных и реконструированных объектов жилищно-коммунального хозяйства, шт</t>
  </si>
  <si>
    <t>Протяженность новых и отремонтированных автомобильных дорог местного значения и тротуаров, км</t>
  </si>
  <si>
    <t>Мероприятие 1 Финансовое оздоровление МООО «Новоусманское коммунальное хозяйство»</t>
  </si>
  <si>
    <t>Мероприятие 2 Строительство, капитальный ремонт, ремонт автомобильных дорог и тротуаров</t>
  </si>
  <si>
    <t>Муниципальная программа "Развитие градостроительной деятельности Новоусманского мунициального района Воронежской области"</t>
  </si>
  <si>
    <t>Количество субъектов малого и среднего предпринимательства в расчете на 10 000 чел. населения (с учетом микропредприятий)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</si>
  <si>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</si>
  <si>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Повышение удельного веса обращений потребителей, устраненных в добровольном порядке хозяйствующими субъектами, от числа поступивших обращений гражданско-правового характера</t>
  </si>
  <si>
    <t>Общее количество преступных посягательств, не более, шт</t>
  </si>
  <si>
    <t>Количество преступлений, совершенных в общественных местах, не более, шт</t>
  </si>
  <si>
    <t>Количество действующих камер наружного видеонаблюдения на улицах Новоусманского муниципального района</t>
  </si>
  <si>
    <t>Количество публикаций в средствах массовой информации о деятельности народной дружины (шт)</t>
  </si>
  <si>
    <t>Количество членов народной дружины (чел)</t>
  </si>
  <si>
    <t>Количество публикаций в средствах массовой информации о действиях при угрозе или в случае совершения террористических действий и методах самозащиты (шт)</t>
  </si>
  <si>
    <t>Количество систем громкоговорящей связи в местах массового пребывания граждан (шт)</t>
  </si>
  <si>
    <t>Количество проведенных культурно-массовых мероприятий, акций, направленных на формирование у детей и подростков представлений о здоровом образе жизни и количество участников (шт)</t>
  </si>
  <si>
    <t xml:space="preserve">  Количество  проверок  мест массового досуга молодежи (шт)</t>
  </si>
  <si>
    <t>Количество детей "группы риска", привлеченных к занятиям в  кружках и спортивных секциях. (% от общего количества)</t>
  </si>
  <si>
    <t>количество проведенных мероприятий в образовательных учреждениях  по воспитанию патриотизма, нравственности и уважения к правам и свободам человека.(шт)</t>
  </si>
  <si>
    <t>охват образовательных учреждений системы контектной фильтрации (%, от общего количества)</t>
  </si>
  <si>
    <t>количество мероприятий направленных на профилактику экстремистских проявлений (шт)</t>
  </si>
  <si>
    <t>количество случаев проявлений экстремиизма в молодежной среде  (не более, шт)</t>
  </si>
  <si>
    <t>Количество сообщений о фактах коррупции в администрации Новоусманского муниципального района (шт)</t>
  </si>
  <si>
    <t>Количество публикаций по недопущению преступлений в налоговой сфере (шт)</t>
  </si>
  <si>
    <t>Количество лиц находящихся на диспансерном наблюдении врача психиатра-нарколога</t>
  </si>
  <si>
    <t>Количество щитов с наглядной агитацией за здоровый образ жизни (шт)</t>
  </si>
  <si>
    <t>2</t>
  </si>
  <si>
    <t>Количество разработанных материалов  по профилактике наркомании (шт)</t>
  </si>
  <si>
    <t>количество проведенных в образовательных учреждениях района лекций и тренингов с детьми и подростками о вреде наркомании, алкоголя и табакокурения (шт)</t>
  </si>
  <si>
    <t>Охват учащихся  (9-11 классов) протестированныхна предмет уупотребления наркотиков (%, от общего количества)</t>
  </si>
  <si>
    <t>Количество мероприятий по выявлению и уничтожению дикорастущих и незаконных посевов наркотикосодержащих культур (шт)</t>
  </si>
  <si>
    <t>Подпрограмма №1 «Профилактика правонарушений и общественная безопасность в Новоусманском муниципальном районе»</t>
  </si>
  <si>
    <t>Основное мероприятие 1.1. Мероприятия по охране общественного порядка и общественной безопасности</t>
  </si>
  <si>
    <t xml:space="preserve">Основное мероприятие 1.2.
Профилактика преступности и правонарушений среди несовершеннолетних и молодежи
</t>
  </si>
  <si>
    <t>Основное мероприятие 1.3.  Профилактика проявлений экстремизма</t>
  </si>
  <si>
    <t>Основное мероприятие 1.4  Противодействие коррупции</t>
  </si>
  <si>
    <t>Основное мероприятие 1.5 Противодействие преступности в налоговой сфере</t>
  </si>
  <si>
    <t>Подпрограмма №2 «Комплексные меры противодействия злоупотреблению наркотиками и их незаконному обороту в Новоусманском муниципальном районе на 2015-2021 годы»</t>
  </si>
  <si>
    <t>Основное мероприятия 2.1  количество лиц находящихся на диспансерном наблюдении врача психиатра-нарколога (не мении чел)</t>
  </si>
  <si>
    <t>Основное мероприятие 2.2 Агитационные меры по профилактике распространения и злоупотребления наркотиков</t>
  </si>
  <si>
    <t>Основное мероприятие 2.3 Мероприятия по выявлению и уничтожению дикорастущих и незаконных посевов наркотикосодержащих культур</t>
  </si>
  <si>
    <t>1.Уровень достижения значений  целевых  показателей (индикаторов) муниципальной программы, процентов</t>
  </si>
  <si>
    <t>2. Количество посещений организаций культуры по отношению к уровню 2019 года, процентов.</t>
  </si>
  <si>
    <t>4. Доля обучающихся, привлечённых к участию в творческих мероприятиях, проводимых муниципальными  образовательными учреждениями дополнительного образования детей  сферы культуры, процентов</t>
  </si>
  <si>
    <t>5. Количество проведённых торжественных мероприятий у воинских захоронений и памятников времён Великой Отечественной войны 1941-1945гг., расположенных на территории Новоусманского муниципального района.</t>
  </si>
  <si>
    <t>6.Доля муниципальных учреждений культуры и искусства, находящихся в удовлетворительном состоянии, в общем количестве учреждений культуры и искусства.</t>
  </si>
  <si>
    <t>Подпрограмма 1.
 «Образование»</t>
  </si>
  <si>
    <t>Основное мероприятие 1. 1. Финансовое обеспечение  деятельности   муниципальных казенных образовательных учреждений дополнительного образования детей в сфере культуры</t>
  </si>
  <si>
    <t>Доля детей, обучающихся в детских школах искусств и детских музыкальных школах, от общего числа учащихся детей в муниципальном районе.</t>
  </si>
  <si>
    <t>Основное мероприятие 1.2. Развитие дополнительного образования
в сфере культуры.</t>
  </si>
  <si>
    <t>Доля  обучающихся,  привлечённых к участию в творческих мероприятиях, организованных муниципальными учреждениями дополнительного образования детей  сферы культуры, процентов.</t>
  </si>
  <si>
    <t>Подпрограмма 2. 
«Развитие культуры».</t>
  </si>
  <si>
    <t>Основное мероприятие 2.1. Финансовое обеспечение  деятельности   МКУК «МЦД»</t>
  </si>
  <si>
    <t>Сохранение уровня укомплектованности специалистов культурнодосуговой деятельности в учреждениях культуры, процентов.</t>
  </si>
  <si>
    <t>Основное мероприятие 2.2. Содействие сохранению сети и развитию муниципальных учреждений культуры (реконструкция, ремонт, оборудование).</t>
  </si>
  <si>
    <t xml:space="preserve">Число  клубных  формирований, единиц. </t>
  </si>
  <si>
    <t>Основное мероприятие 2.3. Организация и проведение культурномассовых, культурнодосуговых мероприятий, фестивалей, конкурсов, смотров  художественного творчества.</t>
  </si>
  <si>
    <t>Количество культурно-массовых мероприятий, единиц.</t>
  </si>
  <si>
    <t>Подпрограмма 3.
«Развитие библиотечного обслуживания населения».</t>
  </si>
  <si>
    <t>Основное мероприятие 3.1. Финансовое обеспечение  деятельности  МКУК «МБ».</t>
  </si>
  <si>
    <t>Количество посещений библиотек, человек.</t>
  </si>
  <si>
    <t>Основное мероприятие 3.2. Организация библиотечного обслуживания населения.</t>
  </si>
  <si>
    <t>Книговыдача, единиц.</t>
  </si>
  <si>
    <t>Подпрограмма 4. 
«Развитие музея».</t>
  </si>
  <si>
    <t>Основное мероприятие 4.1.
Финансовое обеспечение  деятельности  музея.</t>
  </si>
  <si>
    <t>Увеличение числа выставок и экспозиций, единиц.</t>
  </si>
  <si>
    <t>Основное мероприятие 4.2. 
Развитие музейного дела.</t>
  </si>
  <si>
    <t>Увеличение количества посещений музея, человек.</t>
  </si>
  <si>
    <t>Подпрограмма 5. 
«Обеспечение реализации муниципальной программы».</t>
  </si>
  <si>
    <t xml:space="preserve">Основное мероприятие 5.1. 
Финансовое обеспечение деятельности отдела по культуре, иных  главных распорядителей бюджетных средств бюджета Новоусманского муниципального района  Воронежской области – исполнителей.
</t>
  </si>
  <si>
    <t>1.Укомплектованность должностей муниципальной службы в отделе по культуре, процентов.</t>
  </si>
  <si>
    <t>2.Количество плановых и внеплановых проверок подведомствен-ных  учреждений сферы культуры, единиц.</t>
  </si>
  <si>
    <t>Основное мероприятие 5.2.
Финансовое обеспечение выполнения других расходных обязательств отделом по культуре, иными  главными распорядителями бюджетных средств бюджета Новоусманского муниципального района Воронежской области – исполнителями</t>
  </si>
  <si>
    <t xml:space="preserve">Уровень финансирования реализации основного мероприятия подпрограммы 
муниципальной программы, процентов.
</t>
  </si>
  <si>
    <t xml:space="preserve"> 3. Уровень удовлетворённости населения Новоусманского муниципального района качеством предоставления муниципальных услуг в сфере культуры, процентов</t>
  </si>
  <si>
    <t>Количество населенных пунктов, в которых установлены границы зон затопления, подтопления</t>
  </si>
  <si>
    <t xml:space="preserve">Количество поселений, получивших субсидии в рамках реализации подпрограммы. </t>
  </si>
  <si>
    <t>Основное мероприятие1"Предоставление межбюджетных трансфертов сельским поселениям на установление границ зон затопления, подтопления"</t>
  </si>
  <si>
    <t>Основное          мероприятие 2 "Подготовка документации по планировке территорий"</t>
  </si>
  <si>
    <t>Мунициальная программа "Муниципальное управление и гражданское общество Новоусманского муниципального района Воронежской области"</t>
  </si>
  <si>
    <t>ПОДПРОГРАММА 1 «Обеспечение реализации муниципальной программы»</t>
  </si>
  <si>
    <t>Основное мероприятие 1.1 Финансовое обеспечение деятельности администрации муниципального района, иных получателей средств районного бюджета-исполнителей</t>
  </si>
  <si>
    <t>Основное мероприятие 1.2 Финансовое обеспечение исполнения полномочий по решению вопросов местного значения в соответствии с федеральными законами, законами Воронежской области и муниципальными правовыми актами</t>
  </si>
  <si>
    <t xml:space="preserve">Основное мероприятие 1.3 Обеспечение администрации муниципального района коммунальными, транспортными услугами, услугами по содержанию имущества, капитальному и текущему ремонту зданий, строений и сооружений, закрепленных за администрацией </t>
  </si>
  <si>
    <t>Основное мероприятие 1.4 Осуществление выплаты доплаты к пенсии лицам, замещавшим выборные муниципальные должности, и пенсии за выслугу лет лицам, замещавшим должности муниципальной службы в органах местного самоуправления муниципального района</t>
  </si>
  <si>
    <t xml:space="preserve">Основное мероприятие 1.5  Мероприятия в сфере защиты населения от чрезвычайных ситуаций и пожаров </t>
  </si>
  <si>
    <t>Основное мероприятие 1.6 Финансовое обеспечение деятельности подведомственных учреждений</t>
  </si>
  <si>
    <t>Основное мероприятие 1.7 Социальная поддержка граждан, имеющих звание "Почетный житель  Новоусманского муниципального района Воронежской области"</t>
  </si>
  <si>
    <t>Основное мероприятие 1.8 Финансовое обеспечение деятельности представительного органа Новоусманского муниципального района Воронежской области</t>
  </si>
  <si>
    <t>Основное мероприятие 1.9  Финансовое обеспечение деятельности Контрольно-счетной палаты Новоусманского муниципального района Воронежской области</t>
  </si>
  <si>
    <t xml:space="preserve">Основное мероприятие 1.10  Финансовое обеспечение осуществления представительских расходов и расходов на иные официальные мероприятия </t>
  </si>
  <si>
    <t>Основное мероприятие 1.11  Мероприятия для предупреждения и ликвидации чрезвычайных ситуаций в целях проведения специальной военной операции, мобилизационной подготовки, мобилизации</t>
  </si>
  <si>
    <t>ПОДПРОГРАММА 2 «Развитие информационного общества в муниципальном образовании»</t>
  </si>
  <si>
    <t>Основное мероприятие 2.1  Развитие информационного общества и формирование электронного муниципалитета</t>
  </si>
  <si>
    <t>Основное мероприятие 2.2  Организация предоставления муниципальных услуг, в том числе по принципу "одного окна"</t>
  </si>
  <si>
    <t>ПОДПРОГРАММА 3  "Развитие муниципального управления и муниципальной службы"</t>
  </si>
  <si>
    <t>Основное мероприятие 3.1 Исполнение отдельных полномочий, переданных федеральными законами и законами Воронежской области</t>
  </si>
  <si>
    <t>Основное мероприятие 3.2 Обеспечение реализации прав граждан, проживающих на территории муниципального района, на осуществление местного самоуправления</t>
  </si>
  <si>
    <t>Основное мероприятие 3.3 Обеспечение сохранности архивных документов и архивных фондов муниципального района</t>
  </si>
  <si>
    <t>Основное мероприятие 3.4 Поддержка средств массовой информации</t>
  </si>
  <si>
    <t>Основное мероприятие 3.5  Обеспечение соответствия нормативной правовой базы муниципального района действующему законодательству</t>
  </si>
  <si>
    <t>Основное мероприятие 3.6  Совершенствование муниципальных правовых актов о муниципальной службе и противодействии коррупции</t>
  </si>
  <si>
    <t>Основное мероприятие 3.7  Повышение профессионального уровня муниципальных служащих в целях формирования высококвалифицированного кадрового состава</t>
  </si>
  <si>
    <t>Основное мероприятие 3.8 Формирование эффективного кадрового резерва муниципальных служащих</t>
  </si>
  <si>
    <t>Основное мероприятие 3.9  Осуществление антикоррупционных мер с целью снижения уровня коррупционности на муниципальной службе</t>
  </si>
  <si>
    <t>Основное мероприятие 3.10 Выделение денежных грантов сельским поселениям, достигшим наилучших значений показателей эффективности развития сельских поселений Новоусманского муниципального района</t>
  </si>
  <si>
    <t>Основное мероприятие 3.11 Награждение знаками отличия "За заслуги перед Новоусманским муниципальным районом Воронежской области", "За реализацию особо значимых проектов", "За профессионализм и добросовестный труд"</t>
  </si>
  <si>
    <t>Уровень исполнения плановых назначений по расходам на реализацию подпрограммы, %</t>
  </si>
  <si>
    <t>≥ 95</t>
  </si>
  <si>
    <t>Увеличение суммы экономии при размещении закупок для нужд муниципальных заказчиков муниципального района с использованием конкурентных способов определения поставщиков, %</t>
  </si>
  <si>
    <t>Количество принятых запросов на предоставление государственных и муниципальных услуг, ед.</t>
  </si>
  <si>
    <t>Количество консультаций по предоставлению государственных и муниципальных услуг, ед.</t>
  </si>
  <si>
    <t>Количество межведомственных запросов, ед.</t>
  </si>
  <si>
    <t>Доля электронного документооборота в подразделениях администрации муниципального района, %</t>
  </si>
  <si>
    <t>Доля современной компьютерной и организационной техники к общему количеству компьютерной и организационной техники в администрации муниципального района и ее структурных подразделениях, %</t>
  </si>
  <si>
    <t>Количество обращений граждан в администрацию муниципального района, рассмотренных с нарушением сроков, установленных действующим законодательством, ед.</t>
  </si>
  <si>
    <t>Соответствие муниципальных правовых актов действующему законодательству, %</t>
  </si>
  <si>
    <t>Удельный вес своевременно оформленных документов на исполнение судебных актов, предусматривающих обращение взыскания на средства бюджета муниципального района, %</t>
  </si>
  <si>
    <t xml:space="preserve">Отсутствие обоснованных жалоб со стороны потребителей муниципальных услуг, связанных с некачественным и несвоевременным исполнением архивных запросов муниципальным архивом, ед. </t>
  </si>
  <si>
    <t>Общее количество условных печатных листов официального издания органов местного самоуправления Новоусманского муниципального района Воронежской области «Новоусманскиймуниципальный вестник», ед.</t>
  </si>
  <si>
    <t>Объем публикаций о деятельности ОМСУ в районной общественно-политической газете «Новоусманская Нива», кв.см</t>
  </si>
  <si>
    <t>Соответствие муниципальных правовых актов о муниципальной службе и противодействии коррупции действующему законодательству, %</t>
  </si>
  <si>
    <t>Количество муниципальных служащих, прошедших повышение квалификации, чел.</t>
  </si>
  <si>
    <t>Количество муниципальных служащих и граждан, включенных в кадровый резерв муниципальной службы, чел.</t>
  </si>
  <si>
    <t>Количество выявленных фактов коррупции на муниципальной службе, ед.</t>
  </si>
  <si>
    <t>Количество выделенных грантов, ед.</t>
  </si>
  <si>
    <t>Подпрограмма 1 Комплексное развитие сельских территорий</t>
  </si>
  <si>
    <t xml:space="preserve">Мероприятие 1 Создание условий для обеспечения доступным и комфортным жильем сельского населения  </t>
  </si>
  <si>
    <t>ввод (приобретение жилья для гражан, проживающих на сельских территориях ( с привлечением  собственных средств (заемных) средств граждан)</t>
  </si>
  <si>
    <t>Мероприятие 2 Создание условий и предпосылок для развития агропромышленного комплекса Новоусманского муниципального района Воронежской области</t>
  </si>
  <si>
    <t>Среднемесячная номинальная заработная плата в сельском хозяйстве (по сельскохозяйственным организациям, не относящимся к субъектам малого предпринимательства)</t>
  </si>
  <si>
    <t xml:space="preserve"> развитие рынка труда (кадрового потенциала) на сельских территориях;</t>
  </si>
  <si>
    <t>Мероприятие 3 Создание и развитие инфраструктуры на сельских территориях</t>
  </si>
  <si>
    <t>количество населенных пунктов, расположенных на сельских территориях, в которых реализованы проекты по обустройству объектами инженерной инфраструктуры и благоустройству</t>
  </si>
  <si>
    <t xml:space="preserve">Мероприятие 4 Иные межбюджетные трансферты бюджетам сельских поселений на создание и развитие инфраструктуры </t>
  </si>
  <si>
    <t>количество реализованных проектов по комплексному развитию сельских территорий</t>
  </si>
  <si>
    <t>Подпрограмма 2 Развитие подотрасли растениеводства, переработки и реализации продукции растениеводства</t>
  </si>
  <si>
    <t>производство продукции растениеводства в хозяйствах всех категорий:</t>
  </si>
  <si>
    <t xml:space="preserve">зерновые и зернобобовые, </t>
  </si>
  <si>
    <t xml:space="preserve">сахарная свекла, </t>
  </si>
  <si>
    <t>картофель</t>
  </si>
  <si>
    <t>Мероприятие1 Развитие элитного семеноводства</t>
  </si>
  <si>
    <t>Мероприятие 2 Развитие садоводства, поддержка закладки и ухода за многолетними насаждениями</t>
  </si>
  <si>
    <t>Мероприятие 3 Государственная поддержка кредитования подотрасли растениеводства и переработки ее продукции</t>
  </si>
  <si>
    <t>Мероприятие 4 Оказание несвязанной поддержки в области растениеводства</t>
  </si>
  <si>
    <t>Мероприятие 5 Управление рисками в подотраслях растениеводства</t>
  </si>
  <si>
    <t>Подпрограмма 3 Развитие подотрасли животноводства, переработки и реализации продукции животноводства</t>
  </si>
  <si>
    <t>Производство скота и птицы на убой в хозяйствах всех категорий</t>
  </si>
  <si>
    <t>Призводство молока в хозяйсвах всех категорий</t>
  </si>
  <si>
    <t>мероприятие 1 Развитие молочного скотоводства</t>
  </si>
  <si>
    <t>мероприятие 2 развитие овцеводства и козоводства</t>
  </si>
  <si>
    <t>Мероприятие 3 Развитие кролиководства</t>
  </si>
  <si>
    <t>Мероприятие 4 Развитие перепеловодства</t>
  </si>
  <si>
    <t>Мероприятие 5 Модернизация отрасли животноводства</t>
  </si>
  <si>
    <t>Мероприятие 6 Государственная поддержка кредитования подотрасли животноводства, переработки её продукции, развитие инфраструктуры и логистического обеспечения рынков продукции животноводства</t>
  </si>
  <si>
    <t>Мероприятие 7 Управление рисками в подотраслях животноводства</t>
  </si>
  <si>
    <t>Мероприятие 8 Возмещение части затрат связанных с удорожанием кормов</t>
  </si>
  <si>
    <t>Мероприятие 9 Обеспечение проведения противоэпизоотических мроприятий в Новоусманском муниципальном районе</t>
  </si>
  <si>
    <t>Подпрограмма 4 Поддержка малых форм хозяйствования</t>
  </si>
  <si>
    <t>Количество крестьянских (фермерских) хозяйств начинающих фермеров, осуществивших проекты создания и развития своих хозяйств с помощью государственной поддержки  (Агростартап)</t>
  </si>
  <si>
    <t>Мероприятие 1 Поддержска начинающих фермеров</t>
  </si>
  <si>
    <t>Мероприятие 2 Развитие семейных животноводческих ферм на базе крестьянских (фермерских) хозяйств</t>
  </si>
  <si>
    <t>Мероприятие 3 Грантовая поддержка для начинающих фермеров - грант "Агростартап"</t>
  </si>
  <si>
    <t>Подпрограмма 5 Формироване современной городской среды на сельских территориях</t>
  </si>
  <si>
    <t>Количество реализованных проектов по благоустройству дворовых и общественных территорий (ед)</t>
  </si>
  <si>
    <t>Мероприятие 1 Иные межбюджетные трансферты бюджетам сельских поселений на благоустройство дворовых и общественных территорий</t>
  </si>
  <si>
    <t>Подпрограмма 6 Содействие развитию сельских территорий и поддержка местных инициатив</t>
  </si>
  <si>
    <t>Количество реализованных проектов, направленных на содействие развитию сельских территорий и поддержку местных иициатив</t>
  </si>
  <si>
    <t>Мероприятие 1 Иные межбюджетные транстферты бюджетам сельских поселений на реализацию мероприятий по развитию муниципальных образований</t>
  </si>
  <si>
    <t>1. Поступление неналоговых имущественных доходов в консолидированный бюджет Новоусманского муниципального района Воронежской области</t>
  </si>
  <si>
    <t xml:space="preserve"> 2. Доля объектов недвижимого имущества, на которые зарегистрировано право собственности Новоусманского муниципального района Воронежской области</t>
  </si>
  <si>
    <t xml:space="preserve"> 3. Доля земельных участков, на которые зарегистрировано право собственности Новоусманского муниципального района Воронежской области</t>
  </si>
  <si>
    <t xml:space="preserve"> 4. Количество муниципальных унитарных предприятий Новоусманского муниципального района Воронежской области</t>
  </si>
  <si>
    <t>Подпрограмма №1 Совершенствование системы управления в сфере имущественно-земельных отношений Новоусманского муниципального района Воронежской области</t>
  </si>
  <si>
    <t>Объем зачисленной арендной платы за землю в местный бюджет в расчете на 1000 рублей начисленной арендной платы за землю</t>
  </si>
  <si>
    <t>Мероприятие 1 Организация управления муниципальным имуществом и земельными ресурсами Новоусманского муниципального района Воронежской области</t>
  </si>
  <si>
    <t>Мероприятие 2 Осуществление полномочий собственника в отношении имущества муниципальных унитарных предприятий и муниципальных учреждений</t>
  </si>
  <si>
    <t>Подпрограмма №2 Финансовое обеспечение реализации муниципальной программы</t>
  </si>
  <si>
    <r>
      <t>Основное мероприятие №1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Финансовое обеспечение деятельности отдела по управлению муниципальным имуществом администрации Новоусманского муниципального района Воронежской области</t>
    </r>
  </si>
  <si>
    <t>Уровень исполнения плановых назначений по расходам на реализацию программы,%</t>
  </si>
  <si>
    <t>Основное мероприятие 2 Пропаганда физической культуры и спорта</t>
  </si>
  <si>
    <t>Основное мероприятие 3 Обеспечение предоставления муниципальных услуг (присвоение разрядов)</t>
  </si>
  <si>
    <t>Основное мероприятие 4 Внедрение Всероссийского физкультурно-спортивного комплекса «Готов к труду и обороне» (ГТО) на территории Новоусманского района</t>
  </si>
  <si>
    <t>Подпрограмма 1 
"Развитие физической культуры и массового спорта"</t>
  </si>
  <si>
    <t>Основное мероприятие 1 
Проведение спортивно-массовых, мероприятий</t>
  </si>
  <si>
    <t>Основное мероприятие 5 
Развитие и модернизация инфраструктуры и материально-технической базы в отрасли физической культуры и спорта, в том числе для лиц с ограниченными возможностями здоровья и инвалидов</t>
  </si>
  <si>
    <t>Основное мероприятие 6 
Участие в областных и всероссийских спортивно-массовых мероприятиях</t>
  </si>
  <si>
    <t>Основное мероприятие 7 
"Спорт – норма жизни"</t>
  </si>
  <si>
    <t>Подпрограмма 2
"Развитие дополнительного образования детей физкультурно-спортивной направленности"</t>
  </si>
  <si>
    <t>Основное мероприятие 1
Обеспечение деятельности организаций дополнительного образования физкультурно-спортивной направленности</t>
  </si>
  <si>
    <t>Количество систематически занимающихся физической культурой и спортом, %</t>
  </si>
  <si>
    <t>Доля выполнивших нормативы ГТО от числа жителей района в возрасте от 6 до 70 лет, %</t>
  </si>
  <si>
    <t>Количество присвоенных разрядов, ед.</t>
  </si>
  <si>
    <t>Количество построенных или реконструированных семейных животноводческих ферм</t>
  </si>
  <si>
    <t xml:space="preserve"> </t>
  </si>
  <si>
    <t>Всего по муниципальным программам</t>
  </si>
  <si>
    <t>Федеральный</t>
  </si>
  <si>
    <t>Областной</t>
  </si>
  <si>
    <t>Местный</t>
  </si>
  <si>
    <t>Освоение бюджета,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</si>
</sst>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1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3" borderId="13" xfId="0" applyNumberFormat="1" applyFont="1" applyFill="1" applyBorder="1"/>
    <xf numFmtId="0" fontId="3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top" wrapText="1"/>
    </xf>
    <xf numFmtId="4" fontId="2" fillId="3" borderId="13" xfId="0" applyNumberFormat="1" applyFont="1" applyFill="1" applyBorder="1" applyAlignment="1">
      <alignment vertical="center"/>
    </xf>
    <xf numFmtId="4" fontId="2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wrapText="1"/>
    </xf>
    <xf numFmtId="9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top" wrapText="1"/>
    </xf>
    <xf numFmtId="0" fontId="5" fillId="3" borderId="13" xfId="0" applyFont="1" applyFill="1" applyBorder="1" applyAlignment="1">
      <alignment horizontal="center" vertical="top" wrapText="1"/>
    </xf>
    <xf numFmtId="0" fontId="0" fillId="3" borderId="13" xfId="0" applyFill="1" applyBorder="1"/>
    <xf numFmtId="0" fontId="2" fillId="0" borderId="0" xfId="0" applyFont="1" applyAlignment="1">
      <alignment horizontal="center" vertical="center" wrapText="1"/>
    </xf>
    <xf numFmtId="2" fontId="0" fillId="0" borderId="0" xfId="0" applyNumberFormat="1"/>
    <xf numFmtId="2" fontId="2" fillId="3" borderId="13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center" vertical="center"/>
    </xf>
    <xf numFmtId="0" fontId="0" fillId="3" borderId="13" xfId="0" applyFill="1" applyBorder="1" applyAlignment="1">
      <alignment wrapText="1"/>
    </xf>
    <xf numFmtId="0" fontId="0" fillId="0" borderId="0" xfId="0" applyAlignment="1">
      <alignment wrapText="1"/>
    </xf>
    <xf numFmtId="0" fontId="8" fillId="3" borderId="13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/>
    </xf>
    <xf numFmtId="2" fontId="7" fillId="3" borderId="13" xfId="0" applyNumberFormat="1" applyFont="1" applyFill="1" applyBorder="1" applyAlignment="1">
      <alignment horizontal="center" vertical="top"/>
    </xf>
    <xf numFmtId="2" fontId="8" fillId="3" borderId="13" xfId="0" applyNumberFormat="1" applyFont="1" applyFill="1" applyBorder="1" applyAlignment="1">
      <alignment horizontal="center" vertical="center"/>
    </xf>
    <xf numFmtId="2" fontId="8" fillId="3" borderId="13" xfId="0" applyNumberFormat="1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10" fillId="3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2" fontId="11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wrapText="1"/>
    </xf>
    <xf numFmtId="4" fontId="11" fillId="2" borderId="13" xfId="0" applyNumberFormat="1" applyFont="1" applyFill="1" applyBorder="1" applyAlignment="1">
      <alignment horizontal="center" vertical="top" wrapText="1"/>
    </xf>
    <xf numFmtId="2" fontId="11" fillId="2" borderId="13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" fontId="0" fillId="3" borderId="13" xfId="0" applyNumberForma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12" fillId="3" borderId="13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/>
    </xf>
    <xf numFmtId="4" fontId="2" fillId="3" borderId="13" xfId="0" applyNumberFormat="1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wrapText="1"/>
    </xf>
    <xf numFmtId="1" fontId="2" fillId="3" borderId="13" xfId="0" applyNumberFormat="1" applyFont="1" applyFill="1" applyBorder="1" applyAlignment="1">
      <alignment horizontal="center" vertical="center"/>
    </xf>
    <xf numFmtId="1" fontId="11" fillId="2" borderId="13" xfId="0" applyNumberFormat="1" applyFont="1" applyFill="1" applyBorder="1" applyAlignment="1">
      <alignment horizontal="center" vertical="center" wrapText="1"/>
    </xf>
    <xf numFmtId="2" fontId="11" fillId="2" borderId="13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top" wrapText="1"/>
    </xf>
    <xf numFmtId="2" fontId="2" fillId="4" borderId="13" xfId="0" applyNumberFormat="1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2" fontId="2" fillId="4" borderId="13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14" fillId="5" borderId="13" xfId="0" applyFont="1" applyFill="1" applyBorder="1" applyAlignment="1">
      <alignment horizontal="center" vertical="top" wrapText="1"/>
    </xf>
    <xf numFmtId="2" fontId="0" fillId="5" borderId="13" xfId="0" applyNumberFormat="1" applyFill="1" applyBorder="1" applyAlignment="1">
      <alignment horizontal="center" vertical="center" wrapText="1"/>
    </xf>
    <xf numFmtId="4" fontId="0" fillId="0" borderId="0" xfId="0" applyNumberFormat="1"/>
    <xf numFmtId="0" fontId="0" fillId="0" borderId="13" xfId="0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2" fillId="3" borderId="7" xfId="0" applyNumberFormat="1" applyFont="1" applyFill="1" applyBorder="1" applyAlignment="1">
      <alignment horizontal="center" vertical="top" wrapText="1"/>
    </xf>
    <xf numFmtId="2" fontId="2" fillId="3" borderId="12" xfId="0" applyNumberFormat="1" applyFont="1" applyFill="1" applyBorder="1" applyAlignment="1">
      <alignment horizontal="center" vertical="top" wrapText="1"/>
    </xf>
    <xf numFmtId="2" fontId="2" fillId="3" borderId="7" xfId="0" applyNumberFormat="1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top"/>
    </xf>
    <xf numFmtId="2" fontId="8" fillId="3" borderId="12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>
      <alignment horizontal="center" vertical="center"/>
    </xf>
    <xf numFmtId="2" fontId="8" fillId="3" borderId="1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4" fontId="2" fillId="3" borderId="12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2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top" textRotation="90"/>
    </xf>
    <xf numFmtId="0" fontId="2" fillId="0" borderId="6" xfId="0" applyFont="1" applyBorder="1" applyAlignment="1">
      <alignment horizontal="center" vertical="top" textRotation="90"/>
    </xf>
    <xf numFmtId="0" fontId="2" fillId="0" borderId="10" xfId="0" applyFont="1" applyBorder="1" applyAlignment="1">
      <alignment horizontal="center" vertical="top" textRotation="90"/>
    </xf>
    <xf numFmtId="0" fontId="2" fillId="0" borderId="11" xfId="0" applyFont="1" applyBorder="1" applyAlignment="1">
      <alignment horizontal="center" vertical="top" textRotation="90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9" fontId="10" fillId="3" borderId="7" xfId="0" applyNumberFormat="1" applyFont="1" applyFill="1" applyBorder="1" applyAlignment="1">
      <alignment horizontal="center" vertical="center"/>
    </xf>
    <xf numFmtId="9" fontId="10" fillId="3" borderId="12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3" borderId="7" xfId="0" applyNumberFormat="1" applyFont="1" applyFill="1" applyBorder="1" applyAlignment="1">
      <alignment horizontal="center" vertical="center"/>
    </xf>
    <xf numFmtId="2" fontId="10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8;&#1072;&#1079;&#1086;&#1074;&#1072;&#1085;&#1080;&#1077;/&#1054;&#1073;&#1088;&#1072;&#1079;&#1086;&#1074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 2022"/>
      <sheetName val="план прогр"/>
      <sheetName val="прогр"/>
      <sheetName val="Лист2"/>
    </sheetNames>
    <sheetDataSet>
      <sheetData sheetId="0"/>
      <sheetData sheetId="1">
        <row r="30">
          <cell r="F30">
            <v>0</v>
          </cell>
        </row>
        <row r="31">
          <cell r="F31">
            <v>320604.3</v>
          </cell>
        </row>
        <row r="32">
          <cell r="F32">
            <v>175865.84</v>
          </cell>
        </row>
        <row r="33">
          <cell r="F33">
            <v>0</v>
          </cell>
        </row>
        <row r="44">
          <cell r="F44">
            <v>0</v>
          </cell>
        </row>
        <row r="45">
          <cell r="F45">
            <v>2733.1</v>
          </cell>
        </row>
        <row r="46">
          <cell r="F46">
            <v>10.95</v>
          </cell>
        </row>
        <row r="47">
          <cell r="F47">
            <v>0</v>
          </cell>
        </row>
        <row r="51">
          <cell r="F51">
            <v>0</v>
          </cell>
        </row>
        <row r="52">
          <cell r="F52">
            <v>2800</v>
          </cell>
        </row>
        <row r="53">
          <cell r="F53">
            <v>2845.53</v>
          </cell>
        </row>
        <row r="54">
          <cell r="F54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79">
          <cell r="F79">
            <v>42288.53</v>
          </cell>
        </row>
        <row r="80">
          <cell r="F80">
            <v>671492.71999999986</v>
          </cell>
        </row>
        <row r="81">
          <cell r="F81">
            <v>172421.55</v>
          </cell>
        </row>
        <row r="82">
          <cell r="F82">
            <v>0</v>
          </cell>
        </row>
        <row r="86">
          <cell r="F86">
            <v>1703.33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100">
          <cell r="F100">
            <v>159731</v>
          </cell>
        </row>
        <row r="101">
          <cell r="F101">
            <v>260156.7</v>
          </cell>
        </row>
        <row r="102">
          <cell r="F102">
            <v>1529.64</v>
          </cell>
        </row>
        <row r="103">
          <cell r="F103">
            <v>0</v>
          </cell>
        </row>
        <row r="107">
          <cell r="F107">
            <v>1518.41</v>
          </cell>
        </row>
        <row r="108">
          <cell r="F108">
            <v>31709.99</v>
          </cell>
        </row>
        <row r="109">
          <cell r="F109">
            <v>5555.61</v>
          </cell>
        </row>
        <row r="110">
          <cell r="F110">
            <v>0</v>
          </cell>
        </row>
        <row r="114">
          <cell r="F114">
            <v>0</v>
          </cell>
        </row>
        <row r="115">
          <cell r="F115">
            <v>700</v>
          </cell>
        </row>
        <row r="116">
          <cell r="F116">
            <v>1.6</v>
          </cell>
        </row>
        <row r="117">
          <cell r="F117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35">
          <cell r="F135">
            <v>0</v>
          </cell>
        </row>
        <row r="136">
          <cell r="F136">
            <v>5572.5</v>
          </cell>
        </row>
        <row r="137">
          <cell r="F137">
            <v>5578.51</v>
          </cell>
        </row>
        <row r="138">
          <cell r="F138">
            <v>0</v>
          </cell>
        </row>
        <row r="142">
          <cell r="F142">
            <v>43884.17</v>
          </cell>
        </row>
        <row r="143">
          <cell r="F143">
            <v>7143.93</v>
          </cell>
        </row>
        <row r="144">
          <cell r="F144">
            <v>72.22</v>
          </cell>
        </row>
        <row r="145">
          <cell r="F145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7">
          <cell r="F177">
            <v>0</v>
          </cell>
        </row>
        <row r="180">
          <cell r="F180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91">
          <cell r="F191">
            <v>0</v>
          </cell>
        </row>
        <row r="192">
          <cell r="F192">
            <v>485.6</v>
          </cell>
        </row>
        <row r="193">
          <cell r="F193">
            <v>11713.5</v>
          </cell>
        </row>
        <row r="194">
          <cell r="F194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12">
          <cell r="F212">
            <v>0</v>
          </cell>
        </row>
        <row r="213">
          <cell r="F213">
            <v>4643.7</v>
          </cell>
        </row>
        <row r="214">
          <cell r="F214">
            <v>2597.7199999999998</v>
          </cell>
        </row>
        <row r="215">
          <cell r="F215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7">
          <cell r="F247">
            <v>0</v>
          </cell>
        </row>
        <row r="248">
          <cell r="F248">
            <v>27573.410000000003</v>
          </cell>
        </row>
        <row r="249">
          <cell r="F249">
            <v>0</v>
          </cell>
        </row>
        <row r="250">
          <cell r="F250">
            <v>0</v>
          </cell>
        </row>
        <row r="254">
          <cell r="F254">
            <v>0</v>
          </cell>
        </row>
        <row r="255">
          <cell r="F255">
            <v>3186</v>
          </cell>
        </row>
        <row r="256">
          <cell r="F256">
            <v>0</v>
          </cell>
        </row>
        <row r="257">
          <cell r="F257">
            <v>0</v>
          </cell>
        </row>
        <row r="263">
          <cell r="F263">
            <v>595.38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5">
          <cell r="F275">
            <v>0</v>
          </cell>
        </row>
        <row r="276">
          <cell r="F276">
            <v>0</v>
          </cell>
        </row>
        <row r="278">
          <cell r="F278">
            <v>0</v>
          </cell>
        </row>
        <row r="282">
          <cell r="F282">
            <v>0</v>
          </cell>
        </row>
        <row r="283">
          <cell r="F283">
            <v>0</v>
          </cell>
        </row>
        <row r="285">
          <cell r="F285">
            <v>0</v>
          </cell>
        </row>
        <row r="289">
          <cell r="F289">
            <v>0</v>
          </cell>
        </row>
        <row r="290">
          <cell r="F290">
            <v>0</v>
          </cell>
        </row>
        <row r="292">
          <cell r="F292">
            <v>0</v>
          </cell>
        </row>
        <row r="296">
          <cell r="F296">
            <v>0</v>
          </cell>
        </row>
        <row r="297">
          <cell r="F297">
            <v>0</v>
          </cell>
        </row>
        <row r="299">
          <cell r="F299">
            <v>0</v>
          </cell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6025.82</v>
          </cell>
        </row>
        <row r="348">
          <cell r="F348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19217.830000000002</v>
          </cell>
        </row>
        <row r="355">
          <cell r="F355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9"/>
  <sheetViews>
    <sheetView tabSelected="1" view="pageBreakPreview" zoomScaleNormal="100" zoomScaleSheetLayoutView="100" workbookViewId="0">
      <pane ySplit="7" topLeftCell="A8" activePane="bottomLeft" state="frozen"/>
      <selection pane="bottomLeft" activeCell="H11" sqref="H11:H15"/>
    </sheetView>
  </sheetViews>
  <sheetFormatPr defaultRowHeight="15" x14ac:dyDescent="0.25"/>
  <cols>
    <col min="1" max="1" width="9.140625" style="6"/>
    <col min="2" max="2" width="29.5703125" style="7" customWidth="1"/>
    <col min="3" max="3" width="10.85546875" style="6" customWidth="1"/>
    <col min="4" max="4" width="12" customWidth="1"/>
    <col min="5" max="5" width="11.28515625" customWidth="1"/>
    <col min="6" max="6" width="9.7109375" customWidth="1"/>
    <col min="7" max="7" width="10.140625" customWidth="1"/>
    <col min="8" max="8" width="11.85546875" customWidth="1"/>
    <col min="9" max="9" width="11.28515625" customWidth="1"/>
    <col min="10" max="10" width="10.28515625" customWidth="1"/>
    <col min="11" max="11" width="11.28515625" customWidth="1"/>
    <col min="15" max="15" width="9.140625" style="25"/>
    <col min="16" max="16" width="27.85546875" style="31" customWidth="1"/>
    <col min="17" max="18" width="9.140625" style="72"/>
    <col min="19" max="19" width="9.140625" style="70"/>
    <col min="20" max="20" width="11.5703125" bestFit="1" customWidth="1"/>
    <col min="21" max="21" width="10.5703125" bestFit="1" customWidth="1"/>
  </cols>
  <sheetData>
    <row r="1" spans="1:22" ht="15.75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22" ht="15.75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22" ht="15.75" x14ac:dyDescent="0.25">
      <c r="A3" s="144" t="s">
        <v>104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22" x14ac:dyDescent="0.25">
      <c r="A4" s="145" t="s">
        <v>2</v>
      </c>
      <c r="B4" s="148" t="s">
        <v>3</v>
      </c>
      <c r="C4" s="148" t="s">
        <v>4</v>
      </c>
      <c r="D4" s="151" t="s">
        <v>5</v>
      </c>
      <c r="E4" s="152"/>
      <c r="F4" s="152"/>
      <c r="G4" s="152"/>
      <c r="H4" s="152"/>
      <c r="I4" s="152"/>
      <c r="J4" s="152"/>
      <c r="K4" s="152"/>
      <c r="L4" s="152"/>
      <c r="M4" s="153"/>
      <c r="N4" s="154" t="s">
        <v>6</v>
      </c>
      <c r="O4" s="155"/>
      <c r="P4" s="160" t="s">
        <v>7</v>
      </c>
      <c r="Q4" s="160" t="s">
        <v>8</v>
      </c>
      <c r="R4" s="160" t="s">
        <v>9</v>
      </c>
      <c r="S4" s="165" t="s">
        <v>10</v>
      </c>
    </row>
    <row r="5" spans="1:22" x14ac:dyDescent="0.25">
      <c r="A5" s="146"/>
      <c r="B5" s="149"/>
      <c r="C5" s="149"/>
      <c r="D5" s="168" t="s">
        <v>11</v>
      </c>
      <c r="E5" s="169"/>
      <c r="F5" s="151" t="s">
        <v>12</v>
      </c>
      <c r="G5" s="152"/>
      <c r="H5" s="152"/>
      <c r="I5" s="152"/>
      <c r="J5" s="152"/>
      <c r="K5" s="152"/>
      <c r="L5" s="152"/>
      <c r="M5" s="153"/>
      <c r="N5" s="156"/>
      <c r="O5" s="157"/>
      <c r="P5" s="161"/>
      <c r="Q5" s="163"/>
      <c r="R5" s="163"/>
      <c r="S5" s="166"/>
    </row>
    <row r="6" spans="1:22" x14ac:dyDescent="0.25">
      <c r="A6" s="146"/>
      <c r="B6" s="149"/>
      <c r="C6" s="149"/>
      <c r="D6" s="170"/>
      <c r="E6" s="171"/>
      <c r="F6" s="172" t="s">
        <v>13</v>
      </c>
      <c r="G6" s="173"/>
      <c r="H6" s="172" t="s">
        <v>14</v>
      </c>
      <c r="I6" s="173"/>
      <c r="J6" s="172" t="s">
        <v>15</v>
      </c>
      <c r="K6" s="173"/>
      <c r="L6" s="172" t="s">
        <v>16</v>
      </c>
      <c r="M6" s="173"/>
      <c r="N6" s="158"/>
      <c r="O6" s="159"/>
      <c r="P6" s="161"/>
      <c r="Q6" s="163"/>
      <c r="R6" s="163"/>
      <c r="S6" s="166"/>
    </row>
    <row r="7" spans="1:22" ht="49.5" customHeight="1" x14ac:dyDescent="0.25">
      <c r="A7" s="147"/>
      <c r="B7" s="150"/>
      <c r="C7" s="150"/>
      <c r="D7" s="1" t="s">
        <v>17</v>
      </c>
      <c r="E7" s="1" t="s">
        <v>18</v>
      </c>
      <c r="F7" s="1" t="s">
        <v>17</v>
      </c>
      <c r="G7" s="1" t="s">
        <v>18</v>
      </c>
      <c r="H7" s="1" t="s">
        <v>17</v>
      </c>
      <c r="I7" s="1" t="s">
        <v>18</v>
      </c>
      <c r="J7" s="1" t="s">
        <v>17</v>
      </c>
      <c r="K7" s="1" t="s">
        <v>18</v>
      </c>
      <c r="L7" s="1" t="s">
        <v>17</v>
      </c>
      <c r="M7" s="1" t="s">
        <v>18</v>
      </c>
      <c r="N7" s="1" t="s">
        <v>17</v>
      </c>
      <c r="O7" s="28" t="s">
        <v>18</v>
      </c>
      <c r="P7" s="162"/>
      <c r="Q7" s="164"/>
      <c r="R7" s="164"/>
      <c r="S7" s="167"/>
      <c r="T7" s="101" t="s">
        <v>387</v>
      </c>
      <c r="U7" s="101"/>
      <c r="V7" s="101"/>
    </row>
    <row r="8" spans="1:22" s="97" customFormat="1" x14ac:dyDescent="0.25">
      <c r="A8" s="2">
        <v>1</v>
      </c>
      <c r="B8" s="3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3">
        <v>16</v>
      </c>
      <c r="Q8" s="2">
        <v>17</v>
      </c>
      <c r="R8" s="2">
        <v>18</v>
      </c>
      <c r="S8" s="96">
        <v>19</v>
      </c>
      <c r="T8" s="98" t="s">
        <v>384</v>
      </c>
      <c r="U8" s="98" t="s">
        <v>385</v>
      </c>
      <c r="V8" s="98" t="s">
        <v>386</v>
      </c>
    </row>
    <row r="9" spans="1:22" ht="25.5" x14ac:dyDescent="0.25">
      <c r="A9" s="91"/>
      <c r="B9" s="92" t="s">
        <v>383</v>
      </c>
      <c r="C9" s="91"/>
      <c r="D9" s="93">
        <f t="shared" ref="D9:M9" si="0">D10+D33+D100+D107+D120+D130+D132+D151+D193+D208+D243+D266+D270</f>
        <v>3229837.05</v>
      </c>
      <c r="E9" s="93">
        <f t="shared" si="0"/>
        <v>3195532.9286600002</v>
      </c>
      <c r="F9" s="93">
        <f t="shared" si="0"/>
        <v>561835.09</v>
      </c>
      <c r="G9" s="93">
        <f t="shared" si="0"/>
        <v>560628.19999999995</v>
      </c>
      <c r="H9" s="93">
        <f t="shared" si="0"/>
        <v>1743116.54</v>
      </c>
      <c r="I9" s="93">
        <f t="shared" si="0"/>
        <v>1725108.4226200001</v>
      </c>
      <c r="J9" s="93">
        <f t="shared" si="0"/>
        <v>893327.62000000011</v>
      </c>
      <c r="K9" s="93">
        <f t="shared" si="0"/>
        <v>878238.50866000017</v>
      </c>
      <c r="L9" s="93">
        <f t="shared" si="0"/>
        <v>31557.8</v>
      </c>
      <c r="M9" s="93">
        <f t="shared" si="0"/>
        <v>31557.8</v>
      </c>
      <c r="N9" s="94"/>
      <c r="O9" s="94">
        <f>E9/D9*100</f>
        <v>98.937899317861891</v>
      </c>
      <c r="P9" s="92"/>
      <c r="Q9" s="91"/>
      <c r="R9" s="91"/>
      <c r="S9" s="95"/>
      <c r="T9" s="99">
        <f>G9/F9*100</f>
        <v>99.785187856458023</v>
      </c>
      <c r="U9" s="99">
        <f>I9/H9:H10*100</f>
        <v>98.966901124121051</v>
      </c>
      <c r="V9" s="99">
        <f>K9/J9*100</f>
        <v>98.310909569772406</v>
      </c>
    </row>
    <row r="10" spans="1:22" ht="51.75" x14ac:dyDescent="0.25">
      <c r="A10" s="49">
        <v>1</v>
      </c>
      <c r="B10" s="50" t="s">
        <v>105</v>
      </c>
      <c r="C10" s="49" t="s">
        <v>106</v>
      </c>
      <c r="D10" s="53">
        <f>D16+D19+D23+D26+D29</f>
        <v>170615.80000000002</v>
      </c>
      <c r="E10" s="53">
        <f>E16+E19+E23+E26+E29</f>
        <v>161799.20000000001</v>
      </c>
      <c r="F10" s="53">
        <f>F16+F19+F23</f>
        <v>12793.999999999998</v>
      </c>
      <c r="G10" s="53">
        <f>G16+G19+G23</f>
        <v>12081.599999999999</v>
      </c>
      <c r="H10" s="53">
        <f>H16+H19+H23+H26</f>
        <v>10191.4</v>
      </c>
      <c r="I10" s="53">
        <f>I16+I19+I23</f>
        <v>10263.900000000001</v>
      </c>
      <c r="J10" s="53">
        <f>J16+J19+J23+J26+J29</f>
        <v>147630.40000000002</v>
      </c>
      <c r="K10" s="53">
        <f>K16+K19+K23+K26+K29</f>
        <v>139453.70000000001</v>
      </c>
      <c r="L10" s="53"/>
      <c r="M10" s="53"/>
      <c r="N10" s="49">
        <v>100</v>
      </c>
      <c r="O10" s="53">
        <f>E10/D10*100</f>
        <v>94.832483275288681</v>
      </c>
      <c r="P10" s="76" t="s">
        <v>229</v>
      </c>
      <c r="Q10" s="5">
        <v>100</v>
      </c>
      <c r="R10" s="5">
        <v>100</v>
      </c>
      <c r="S10" s="90">
        <v>100</v>
      </c>
      <c r="T10" s="25">
        <f>F9+H9+J9+L9</f>
        <v>3229837.05</v>
      </c>
      <c r="U10" s="25">
        <f>G9+I9+K9+M9</f>
        <v>3195532.9312800001</v>
      </c>
    </row>
    <row r="11" spans="1:22" ht="51.75" x14ac:dyDescent="0.25">
      <c r="A11" s="105"/>
      <c r="B11" s="126"/>
      <c r="C11" s="128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77" t="s">
        <v>230</v>
      </c>
      <c r="Q11" s="41">
        <v>100.8</v>
      </c>
      <c r="R11" s="41">
        <v>100.8</v>
      </c>
      <c r="S11" s="60">
        <v>100</v>
      </c>
      <c r="T11" s="25">
        <f>F10+H10+J10</f>
        <v>170615.80000000002</v>
      </c>
    </row>
    <row r="12" spans="1:22" ht="77.25" x14ac:dyDescent="0.25">
      <c r="A12" s="105"/>
      <c r="B12" s="126"/>
      <c r="C12" s="128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78" t="s">
        <v>262</v>
      </c>
      <c r="Q12" s="10">
        <v>94</v>
      </c>
      <c r="R12" s="10">
        <v>94</v>
      </c>
      <c r="S12" s="26">
        <v>100</v>
      </c>
    </row>
    <row r="13" spans="1:22" ht="102.75" x14ac:dyDescent="0.25">
      <c r="A13" s="105"/>
      <c r="B13" s="126"/>
      <c r="C13" s="128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78" t="s">
        <v>231</v>
      </c>
      <c r="Q13" s="10">
        <v>100</v>
      </c>
      <c r="R13" s="10">
        <v>100</v>
      </c>
      <c r="S13" s="26">
        <v>100</v>
      </c>
    </row>
    <row r="14" spans="1:22" ht="102.75" x14ac:dyDescent="0.25">
      <c r="A14" s="105"/>
      <c r="B14" s="126"/>
      <c r="C14" s="128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78" t="s">
        <v>232</v>
      </c>
      <c r="Q14" s="10">
        <v>45</v>
      </c>
      <c r="R14" s="10">
        <v>45</v>
      </c>
      <c r="S14" s="26">
        <f>R14/Q14*100</f>
        <v>100</v>
      </c>
    </row>
    <row r="15" spans="1:22" ht="90" x14ac:dyDescent="0.25">
      <c r="A15" s="105"/>
      <c r="B15" s="127"/>
      <c r="C15" s="12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78" t="s">
        <v>233</v>
      </c>
      <c r="Q15" s="10">
        <v>72</v>
      </c>
      <c r="R15" s="10">
        <v>72</v>
      </c>
      <c r="S15" s="26">
        <v>100</v>
      </c>
    </row>
    <row r="16" spans="1:22" ht="21" x14ac:dyDescent="0.25">
      <c r="A16" s="105"/>
      <c r="B16" s="33" t="s">
        <v>234</v>
      </c>
      <c r="C16" s="35"/>
      <c r="D16" s="36">
        <v>53313.1</v>
      </c>
      <c r="E16" s="36">
        <v>47161.599999999999</v>
      </c>
      <c r="F16" s="36">
        <v>8519.2999999999993</v>
      </c>
      <c r="G16" s="36">
        <v>8519.2999999999993</v>
      </c>
      <c r="H16" s="36">
        <v>1387.7</v>
      </c>
      <c r="I16" s="36">
        <v>1387.7</v>
      </c>
      <c r="J16" s="36">
        <v>43406.1</v>
      </c>
      <c r="K16" s="36">
        <v>37254.6</v>
      </c>
      <c r="L16" s="36"/>
      <c r="M16" s="36"/>
      <c r="N16" s="36">
        <v>100</v>
      </c>
      <c r="O16" s="36">
        <v>100</v>
      </c>
      <c r="P16" s="79"/>
      <c r="Q16" s="68"/>
      <c r="R16" s="68"/>
      <c r="S16" s="26"/>
    </row>
    <row r="17" spans="1:19" ht="67.5" x14ac:dyDescent="0.25">
      <c r="A17" s="105"/>
      <c r="B17" s="32" t="s">
        <v>235</v>
      </c>
      <c r="C17" s="38"/>
      <c r="D17" s="37">
        <v>43383.6</v>
      </c>
      <c r="E17" s="37">
        <v>37232</v>
      </c>
      <c r="F17" s="37">
        <v>0</v>
      </c>
      <c r="G17" s="37">
        <v>0</v>
      </c>
      <c r="H17" s="37">
        <v>0</v>
      </c>
      <c r="I17" s="37">
        <v>0</v>
      </c>
      <c r="J17" s="37">
        <v>43383.6</v>
      </c>
      <c r="K17" s="37">
        <v>37232</v>
      </c>
      <c r="L17" s="37">
        <v>0</v>
      </c>
      <c r="M17" s="37">
        <v>0</v>
      </c>
      <c r="N17" s="40">
        <v>100</v>
      </c>
      <c r="O17" s="37">
        <f>E17/D17*100</f>
        <v>85.820448279995205</v>
      </c>
      <c r="P17" s="80" t="s">
        <v>236</v>
      </c>
      <c r="Q17" s="10">
        <v>12.3</v>
      </c>
      <c r="R17" s="10">
        <v>12.3</v>
      </c>
      <c r="S17" s="26">
        <f>R17/Q17*100</f>
        <v>100</v>
      </c>
    </row>
    <row r="18" spans="1:19" ht="102" x14ac:dyDescent="0.25">
      <c r="A18" s="105"/>
      <c r="B18" s="32" t="s">
        <v>237</v>
      </c>
      <c r="C18" s="38"/>
      <c r="D18" s="37">
        <v>9929.5</v>
      </c>
      <c r="E18" s="37">
        <v>9929.6</v>
      </c>
      <c r="F18" s="37">
        <v>8519.2999999999993</v>
      </c>
      <c r="G18" s="37">
        <v>8519.2999999999993</v>
      </c>
      <c r="H18" s="37">
        <v>1387.7</v>
      </c>
      <c r="I18" s="37">
        <v>1387.7</v>
      </c>
      <c r="J18" s="37">
        <v>22.5</v>
      </c>
      <c r="K18" s="37">
        <v>22.6</v>
      </c>
      <c r="L18" s="37">
        <v>0</v>
      </c>
      <c r="M18" s="37">
        <v>0</v>
      </c>
      <c r="N18" s="38">
        <v>100</v>
      </c>
      <c r="O18" s="38">
        <v>100</v>
      </c>
      <c r="P18" s="20" t="s">
        <v>238</v>
      </c>
      <c r="Q18" s="10">
        <v>100</v>
      </c>
      <c r="R18" s="10">
        <v>100</v>
      </c>
      <c r="S18" s="26">
        <v>100</v>
      </c>
    </row>
    <row r="19" spans="1:19" ht="21" x14ac:dyDescent="0.25">
      <c r="A19" s="105"/>
      <c r="B19" s="33" t="s">
        <v>239</v>
      </c>
      <c r="C19" s="38"/>
      <c r="D19" s="36">
        <v>78773.8</v>
      </c>
      <c r="E19" s="36">
        <v>80647.5</v>
      </c>
      <c r="F19" s="36">
        <v>3869.9</v>
      </c>
      <c r="G19" s="36">
        <v>3048.8</v>
      </c>
      <c r="H19" s="36">
        <v>8444.9</v>
      </c>
      <c r="I19" s="36">
        <v>8875.2000000000007</v>
      </c>
      <c r="J19" s="36">
        <v>66459</v>
      </c>
      <c r="K19" s="36">
        <v>68723.5</v>
      </c>
      <c r="L19" s="36"/>
      <c r="M19" s="36"/>
      <c r="N19" s="39">
        <v>100</v>
      </c>
      <c r="O19" s="36">
        <f>E19/D19*100</f>
        <v>102.37858272674416</v>
      </c>
      <c r="P19" s="81"/>
      <c r="Q19" s="10"/>
      <c r="R19" s="10"/>
      <c r="S19" s="26"/>
    </row>
    <row r="20" spans="1:19" ht="76.5" x14ac:dyDescent="0.25">
      <c r="A20" s="105"/>
      <c r="B20" s="32" t="s">
        <v>240</v>
      </c>
      <c r="C20" s="38"/>
      <c r="D20" s="37">
        <v>60125.3</v>
      </c>
      <c r="E20" s="37">
        <v>59218.1</v>
      </c>
      <c r="F20" s="37"/>
      <c r="G20" s="37"/>
      <c r="H20" s="37">
        <v>425</v>
      </c>
      <c r="I20" s="37">
        <v>300</v>
      </c>
      <c r="J20" s="37">
        <v>59700.3</v>
      </c>
      <c r="K20" s="37">
        <v>58918.1</v>
      </c>
      <c r="L20" s="37"/>
      <c r="M20" s="37"/>
      <c r="N20" s="40">
        <v>100</v>
      </c>
      <c r="O20" s="37">
        <f>E20/D20*100</f>
        <v>98.491150979704045</v>
      </c>
      <c r="P20" s="20" t="s">
        <v>241</v>
      </c>
      <c r="Q20" s="10">
        <v>100</v>
      </c>
      <c r="R20" s="10">
        <v>100</v>
      </c>
      <c r="S20" s="26">
        <v>100</v>
      </c>
    </row>
    <row r="21" spans="1:19" ht="56.25" x14ac:dyDescent="0.25">
      <c r="A21" s="105"/>
      <c r="B21" s="32" t="s">
        <v>242</v>
      </c>
      <c r="C21" s="38"/>
      <c r="D21" s="37">
        <v>11902.6</v>
      </c>
      <c r="E21" s="37">
        <v>14974</v>
      </c>
      <c r="F21" s="37">
        <v>3869.9</v>
      </c>
      <c r="G21" s="37">
        <v>3048.8</v>
      </c>
      <c r="H21" s="37">
        <v>8019.9</v>
      </c>
      <c r="I21" s="37">
        <v>8575.2000000000007</v>
      </c>
      <c r="J21" s="37">
        <v>12.8</v>
      </c>
      <c r="K21" s="37">
        <v>3350</v>
      </c>
      <c r="L21" s="37"/>
      <c r="M21" s="37"/>
      <c r="N21" s="40">
        <v>100</v>
      </c>
      <c r="O21" s="37">
        <f>E21/D21*100</f>
        <v>125.80444608740946</v>
      </c>
      <c r="P21" s="20" t="s">
        <v>243</v>
      </c>
      <c r="Q21" s="10">
        <v>242</v>
      </c>
      <c r="R21" s="10">
        <v>242</v>
      </c>
      <c r="S21" s="26">
        <v>100</v>
      </c>
    </row>
    <row r="22" spans="1:19" ht="67.5" x14ac:dyDescent="0.25">
      <c r="A22" s="105"/>
      <c r="B22" s="32" t="s">
        <v>244</v>
      </c>
      <c r="C22" s="38"/>
      <c r="D22" s="37">
        <v>6745.9</v>
      </c>
      <c r="E22" s="37">
        <v>6455.4</v>
      </c>
      <c r="F22" s="37"/>
      <c r="G22" s="37"/>
      <c r="H22" s="37"/>
      <c r="I22" s="37"/>
      <c r="J22" s="37">
        <v>6745.9</v>
      </c>
      <c r="K22" s="37">
        <v>6455.4</v>
      </c>
      <c r="L22" s="37"/>
      <c r="M22" s="37"/>
      <c r="N22" s="40">
        <v>100</v>
      </c>
      <c r="O22" s="40">
        <v>100</v>
      </c>
      <c r="P22" s="20" t="s">
        <v>245</v>
      </c>
      <c r="Q22" s="10">
        <v>5566</v>
      </c>
      <c r="R22" s="10">
        <v>5566</v>
      </c>
      <c r="S22" s="26">
        <f>R22/Q22*100</f>
        <v>100</v>
      </c>
    </row>
    <row r="23" spans="1:19" ht="31.5" x14ac:dyDescent="0.25">
      <c r="A23" s="105"/>
      <c r="B23" s="33" t="s">
        <v>246</v>
      </c>
      <c r="C23" s="38"/>
      <c r="D23" s="36">
        <v>28339.200000000001</v>
      </c>
      <c r="E23" s="36">
        <v>25046.6</v>
      </c>
      <c r="F23" s="36">
        <v>404.8</v>
      </c>
      <c r="G23" s="36">
        <v>513.5</v>
      </c>
      <c r="H23" s="36">
        <v>58.8</v>
      </c>
      <c r="I23" s="36">
        <v>1</v>
      </c>
      <c r="J23" s="36">
        <v>27875.599999999999</v>
      </c>
      <c r="K23" s="36">
        <v>24532.1</v>
      </c>
      <c r="L23" s="36"/>
      <c r="M23" s="36"/>
      <c r="N23" s="39">
        <v>100</v>
      </c>
      <c r="O23" s="36">
        <f>E23/D23*100</f>
        <v>88.3814645438121</v>
      </c>
      <c r="P23" s="81"/>
      <c r="Q23" s="10"/>
      <c r="R23" s="10"/>
      <c r="S23" s="26"/>
    </row>
    <row r="24" spans="1:19" ht="33.75" x14ac:dyDescent="0.25">
      <c r="A24" s="105"/>
      <c r="B24" s="32" t="s">
        <v>247</v>
      </c>
      <c r="C24" s="38"/>
      <c r="D24" s="37">
        <v>28288.1</v>
      </c>
      <c r="E24" s="37">
        <v>24582</v>
      </c>
      <c r="F24" s="37">
        <v>354.8</v>
      </c>
      <c r="G24" s="37">
        <v>50</v>
      </c>
      <c r="H24" s="37">
        <v>57.8</v>
      </c>
      <c r="I24" s="37"/>
      <c r="J24" s="37">
        <v>27875.5</v>
      </c>
      <c r="K24" s="37">
        <v>24532</v>
      </c>
      <c r="L24" s="37"/>
      <c r="M24" s="37"/>
      <c r="N24" s="40">
        <v>100</v>
      </c>
      <c r="O24" s="38">
        <f>E24/D24*100</f>
        <v>86.898731268625326</v>
      </c>
      <c r="P24" s="20" t="s">
        <v>248</v>
      </c>
      <c r="Q24" s="10">
        <v>261480</v>
      </c>
      <c r="R24" s="10">
        <v>261480</v>
      </c>
      <c r="S24" s="26">
        <f>R24/Q24*100</f>
        <v>100</v>
      </c>
    </row>
    <row r="25" spans="1:19" ht="33.75" x14ac:dyDescent="0.25">
      <c r="A25" s="105"/>
      <c r="B25" s="32" t="s">
        <v>249</v>
      </c>
      <c r="C25" s="38"/>
      <c r="D25" s="37">
        <v>51.1</v>
      </c>
      <c r="E25" s="37">
        <v>464.6</v>
      </c>
      <c r="F25" s="37">
        <v>50</v>
      </c>
      <c r="G25" s="37">
        <v>463.5</v>
      </c>
      <c r="H25" s="37">
        <v>1</v>
      </c>
      <c r="I25" s="37">
        <v>1</v>
      </c>
      <c r="J25" s="37">
        <v>0.1</v>
      </c>
      <c r="K25" s="37">
        <v>0.1</v>
      </c>
      <c r="L25" s="37"/>
      <c r="M25" s="37"/>
      <c r="N25" s="40">
        <v>100</v>
      </c>
      <c r="O25" s="38">
        <f>E25/D25*100</f>
        <v>909.19765166340517</v>
      </c>
      <c r="P25" s="81" t="s">
        <v>250</v>
      </c>
      <c r="Q25" s="10">
        <v>557425</v>
      </c>
      <c r="R25" s="10">
        <v>557425</v>
      </c>
      <c r="S25" s="26">
        <f>R25/Q25*100</f>
        <v>100</v>
      </c>
    </row>
    <row r="26" spans="1:19" ht="21" x14ac:dyDescent="0.25">
      <c r="A26" s="105"/>
      <c r="B26" s="33" t="s">
        <v>251</v>
      </c>
      <c r="C26" s="38"/>
      <c r="D26" s="36">
        <v>4119</v>
      </c>
      <c r="E26" s="36">
        <v>2574</v>
      </c>
      <c r="F26" s="36"/>
      <c r="G26" s="36"/>
      <c r="H26" s="36">
        <v>300</v>
      </c>
      <c r="I26" s="36"/>
      <c r="J26" s="36">
        <v>3819</v>
      </c>
      <c r="K26" s="36">
        <v>2574</v>
      </c>
      <c r="L26" s="36"/>
      <c r="M26" s="36"/>
      <c r="N26" s="36">
        <v>100</v>
      </c>
      <c r="O26" s="36">
        <f>E26/D26*100</f>
        <v>62.490895848506923</v>
      </c>
      <c r="P26" s="81"/>
      <c r="Q26" s="10"/>
      <c r="R26" s="10"/>
      <c r="S26" s="26"/>
    </row>
    <row r="27" spans="1:19" ht="33.75" x14ac:dyDescent="0.25">
      <c r="A27" s="105"/>
      <c r="B27" s="32" t="s">
        <v>252</v>
      </c>
      <c r="C27" s="38"/>
      <c r="D27" s="37">
        <v>4119</v>
      </c>
      <c r="E27" s="37">
        <v>2574</v>
      </c>
      <c r="F27" s="37"/>
      <c r="G27" s="37"/>
      <c r="H27" s="37">
        <v>300</v>
      </c>
      <c r="I27" s="37"/>
      <c r="J27" s="37">
        <v>3819</v>
      </c>
      <c r="K27" s="37">
        <v>2574</v>
      </c>
      <c r="L27" s="37"/>
      <c r="M27" s="37"/>
      <c r="N27" s="40">
        <v>100</v>
      </c>
      <c r="O27" s="37">
        <f>E27/D27*100</f>
        <v>62.490895848506923</v>
      </c>
      <c r="P27" s="86" t="s">
        <v>253</v>
      </c>
      <c r="Q27" s="10">
        <v>16</v>
      </c>
      <c r="R27" s="10">
        <v>16</v>
      </c>
      <c r="S27" s="26">
        <f>R27/Q27*100</f>
        <v>100</v>
      </c>
    </row>
    <row r="28" spans="1:19" ht="26.25" x14ac:dyDescent="0.25">
      <c r="A28" s="105"/>
      <c r="B28" s="32" t="s">
        <v>254</v>
      </c>
      <c r="C28" s="38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40"/>
      <c r="O28" s="40"/>
      <c r="P28" s="86" t="s">
        <v>255</v>
      </c>
      <c r="Q28" s="10">
        <v>6300</v>
      </c>
      <c r="R28" s="10">
        <v>6400</v>
      </c>
      <c r="S28" s="26">
        <f>R28/Q28*100</f>
        <v>101.58730158730158</v>
      </c>
    </row>
    <row r="29" spans="1:19" ht="31.5" x14ac:dyDescent="0.25">
      <c r="A29" s="105"/>
      <c r="B29" s="33" t="s">
        <v>256</v>
      </c>
      <c r="C29" s="38"/>
      <c r="D29" s="36">
        <v>6070.7</v>
      </c>
      <c r="E29" s="36">
        <v>6369.5</v>
      </c>
      <c r="F29" s="36"/>
      <c r="G29" s="36"/>
      <c r="H29" s="36"/>
      <c r="I29" s="36"/>
      <c r="J29" s="36">
        <v>6070.7</v>
      </c>
      <c r="K29" s="36">
        <v>6369.5</v>
      </c>
      <c r="L29" s="36"/>
      <c r="M29" s="36"/>
      <c r="N29" s="39">
        <v>100</v>
      </c>
      <c r="O29" s="36">
        <f>E29/D29*100</f>
        <v>104.92200240499447</v>
      </c>
      <c r="P29" s="20"/>
      <c r="Q29" s="10"/>
      <c r="R29" s="10"/>
      <c r="S29" s="26"/>
    </row>
    <row r="30" spans="1:19" ht="51" x14ac:dyDescent="0.25">
      <c r="A30" s="105"/>
      <c r="B30" s="119" t="s">
        <v>257</v>
      </c>
      <c r="C30" s="121"/>
      <c r="D30" s="122">
        <v>2693.5</v>
      </c>
      <c r="E30" s="122">
        <v>2955</v>
      </c>
      <c r="F30" s="122"/>
      <c r="G30" s="122"/>
      <c r="H30" s="122"/>
      <c r="I30" s="122"/>
      <c r="J30" s="122">
        <v>2693.5</v>
      </c>
      <c r="K30" s="122">
        <v>2955</v>
      </c>
      <c r="L30" s="122"/>
      <c r="M30" s="122"/>
      <c r="N30" s="124">
        <v>100</v>
      </c>
      <c r="O30" s="122">
        <f>E30/D30*100</f>
        <v>109.70855763875997</v>
      </c>
      <c r="P30" s="20" t="s">
        <v>258</v>
      </c>
      <c r="Q30" s="10">
        <v>100</v>
      </c>
      <c r="R30" s="10">
        <v>100</v>
      </c>
      <c r="S30" s="26">
        <v>100</v>
      </c>
    </row>
    <row r="31" spans="1:19" ht="51" x14ac:dyDescent="0.25">
      <c r="A31" s="105"/>
      <c r="B31" s="120"/>
      <c r="C31" s="118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5"/>
      <c r="O31" s="123"/>
      <c r="P31" s="20" t="s">
        <v>259</v>
      </c>
      <c r="Q31" s="10">
        <v>3</v>
      </c>
      <c r="R31" s="10">
        <v>3</v>
      </c>
      <c r="S31" s="26">
        <v>100</v>
      </c>
    </row>
    <row r="32" spans="1:19" ht="90" x14ac:dyDescent="0.25">
      <c r="A32" s="106"/>
      <c r="B32" s="32" t="s">
        <v>260</v>
      </c>
      <c r="C32" s="38"/>
      <c r="D32" s="37">
        <v>3377.2</v>
      </c>
      <c r="E32" s="37">
        <v>3414.5</v>
      </c>
      <c r="F32" s="37"/>
      <c r="G32" s="37"/>
      <c r="H32" s="37"/>
      <c r="I32" s="37"/>
      <c r="J32" s="37">
        <v>3377.2</v>
      </c>
      <c r="K32" s="37">
        <v>3414.5</v>
      </c>
      <c r="L32" s="37"/>
      <c r="M32" s="37"/>
      <c r="N32" s="40">
        <v>100</v>
      </c>
      <c r="O32" s="37">
        <f>E32/D32*100</f>
        <v>101.10446523747483</v>
      </c>
      <c r="P32" s="20" t="s">
        <v>261</v>
      </c>
      <c r="Q32" s="10">
        <v>100</v>
      </c>
      <c r="R32" s="10">
        <v>100</v>
      </c>
      <c r="S32" s="26">
        <v>100</v>
      </c>
    </row>
    <row r="33" spans="1:20" ht="63.75" x14ac:dyDescent="0.25">
      <c r="A33" s="51">
        <v>2</v>
      </c>
      <c r="B33" s="51" t="s">
        <v>121</v>
      </c>
      <c r="C33" s="51" t="s">
        <v>106</v>
      </c>
      <c r="D33" s="52">
        <f>F33+H33+J33+L33</f>
        <v>1990255.86</v>
      </c>
      <c r="E33" s="52">
        <f>G33+I33+K33+M33</f>
        <v>1978078.07</v>
      </c>
      <c r="F33" s="52">
        <f>F34+F65+F73+F77+F86+F93+F97</f>
        <v>247422.11</v>
      </c>
      <c r="G33" s="52">
        <f>G34+G65+G73+G77+G86+G93+G97</f>
        <v>246927.62</v>
      </c>
      <c r="H33" s="52">
        <f>H34+H65+H73+H77+H86+H93+H97</f>
        <v>1338801.95</v>
      </c>
      <c r="I33" s="52">
        <f>I34+I65+I73+I77+I86+I93+I97</f>
        <v>1327746.42</v>
      </c>
      <c r="J33" s="52">
        <f>J34+J65+J73+J77+J86+J93+J97+0.1</f>
        <v>404031.8</v>
      </c>
      <c r="K33" s="52">
        <f>K34+K65+K73+K77+K86+K93+K97</f>
        <v>403404.02999999997</v>
      </c>
      <c r="L33" s="52">
        <f>L34+L65+L73+L77+L86+L93+L97</f>
        <v>0</v>
      </c>
      <c r="M33" s="52">
        <f>M34+M65+M73+M77+M86+M93+M97</f>
        <v>0</v>
      </c>
      <c r="N33" s="56">
        <v>100</v>
      </c>
      <c r="O33" s="56">
        <f>E33/D33*100</f>
        <v>99.388129423721423</v>
      </c>
      <c r="P33" s="4"/>
      <c r="Q33" s="4"/>
      <c r="R33" s="4"/>
      <c r="S33" s="47"/>
      <c r="T33" s="100">
        <f>F33+H33+J33</f>
        <v>1990255.86</v>
      </c>
    </row>
    <row r="34" spans="1:20" ht="25.5" x14ac:dyDescent="0.25">
      <c r="A34" s="8"/>
      <c r="B34" s="8" t="s">
        <v>19</v>
      </c>
      <c r="C34" s="8"/>
      <c r="D34" s="9">
        <f>F34+H34+J34+L34</f>
        <v>1914216.8</v>
      </c>
      <c r="E34" s="9">
        <f>G34+I34+K34+M34</f>
        <v>1903133.37</v>
      </c>
      <c r="F34" s="9">
        <f t="shared" ref="F34:M34" si="1">F35+F44</f>
        <v>247422.11</v>
      </c>
      <c r="G34" s="9">
        <f t="shared" si="1"/>
        <v>246927.62</v>
      </c>
      <c r="H34" s="9">
        <f t="shared" si="1"/>
        <v>1302913.24</v>
      </c>
      <c r="I34" s="9">
        <f t="shared" si="1"/>
        <v>1292951.8999999999</v>
      </c>
      <c r="J34" s="9">
        <f t="shared" si="1"/>
        <v>363881.45</v>
      </c>
      <c r="K34" s="9">
        <f t="shared" si="1"/>
        <v>363253.85</v>
      </c>
      <c r="L34" s="9">
        <f t="shared" si="1"/>
        <v>0</v>
      </c>
      <c r="M34" s="9">
        <f t="shared" si="1"/>
        <v>0</v>
      </c>
      <c r="N34" s="27">
        <v>100</v>
      </c>
      <c r="O34" s="27">
        <f>E34/D34*100</f>
        <v>99.420994006530506</v>
      </c>
      <c r="P34" s="8"/>
      <c r="Q34" s="8"/>
      <c r="R34" s="8"/>
      <c r="S34" s="27"/>
    </row>
    <row r="35" spans="1:20" ht="38.25" x14ac:dyDescent="0.25">
      <c r="A35" s="10"/>
      <c r="B35" s="8" t="s">
        <v>20</v>
      </c>
      <c r="C35" s="10"/>
      <c r="D35" s="9">
        <f t="shared" ref="D35:E99" si="2">F35+H35+J35+L35</f>
        <v>504859.72</v>
      </c>
      <c r="E35" s="9">
        <f t="shared" si="2"/>
        <v>504853.58999999997</v>
      </c>
      <c r="F35" s="11">
        <f t="shared" ref="F35:M35" si="3">F36+F39+F43</f>
        <v>0</v>
      </c>
      <c r="G35" s="11">
        <f t="shared" si="3"/>
        <v>0</v>
      </c>
      <c r="H35" s="11">
        <f t="shared" si="3"/>
        <v>326137.39999999997</v>
      </c>
      <c r="I35" s="11">
        <f t="shared" si="3"/>
        <v>326131.26999999996</v>
      </c>
      <c r="J35" s="11">
        <f t="shared" si="3"/>
        <v>178722.32</v>
      </c>
      <c r="K35" s="11">
        <f t="shared" si="3"/>
        <v>178722.32</v>
      </c>
      <c r="L35" s="11">
        <f t="shared" si="3"/>
        <v>0</v>
      </c>
      <c r="M35" s="11">
        <f t="shared" si="3"/>
        <v>0</v>
      </c>
      <c r="N35" s="26">
        <v>100</v>
      </c>
      <c r="O35" s="27">
        <f>E35/D35*100</f>
        <v>99.99878580133111</v>
      </c>
      <c r="P35" s="8"/>
      <c r="Q35" s="10"/>
      <c r="R35" s="10"/>
      <c r="S35" s="26"/>
    </row>
    <row r="36" spans="1:20" ht="51" x14ac:dyDescent="0.25">
      <c r="A36" s="104"/>
      <c r="B36" s="107" t="s">
        <v>21</v>
      </c>
      <c r="C36" s="104"/>
      <c r="D36" s="138">
        <f t="shared" si="2"/>
        <v>496470.14</v>
      </c>
      <c r="E36" s="138">
        <f t="shared" si="2"/>
        <v>496470.14</v>
      </c>
      <c r="F36" s="135">
        <f>'[1]план прогр'!F30</f>
        <v>0</v>
      </c>
      <c r="G36" s="129"/>
      <c r="H36" s="135">
        <f>'[1]план прогр'!F31</f>
        <v>320604.3</v>
      </c>
      <c r="I36" s="135">
        <v>320604.3</v>
      </c>
      <c r="J36" s="135">
        <f>'[1]план прогр'!F32</f>
        <v>175865.84</v>
      </c>
      <c r="K36" s="135">
        <f>178722.32-K40-K41</f>
        <v>175865.84</v>
      </c>
      <c r="L36" s="135">
        <f>'[1]план прогр'!F33</f>
        <v>0</v>
      </c>
      <c r="M36" s="129"/>
      <c r="N36" s="132">
        <v>100</v>
      </c>
      <c r="O36" s="132">
        <v>100</v>
      </c>
      <c r="P36" s="21" t="s">
        <v>22</v>
      </c>
      <c r="Q36" s="10">
        <v>4697</v>
      </c>
      <c r="R36" s="10">
        <v>4730</v>
      </c>
      <c r="S36" s="26">
        <f>R36/Q36*100</f>
        <v>100.70257611241217</v>
      </c>
    </row>
    <row r="37" spans="1:20" ht="76.5" x14ac:dyDescent="0.25">
      <c r="A37" s="105"/>
      <c r="B37" s="108"/>
      <c r="C37" s="105"/>
      <c r="D37" s="139"/>
      <c r="E37" s="139"/>
      <c r="F37" s="136"/>
      <c r="G37" s="130"/>
      <c r="H37" s="136"/>
      <c r="I37" s="136"/>
      <c r="J37" s="136"/>
      <c r="K37" s="136"/>
      <c r="L37" s="136"/>
      <c r="M37" s="130"/>
      <c r="N37" s="133"/>
      <c r="O37" s="133"/>
      <c r="P37" s="21" t="s">
        <v>23</v>
      </c>
      <c r="Q37" s="10">
        <v>74.099999999999994</v>
      </c>
      <c r="R37" s="10">
        <v>81</v>
      </c>
      <c r="S37" s="26">
        <f t="shared" ref="S37:S38" si="4">R37/Q37*100</f>
        <v>109.31174089068827</v>
      </c>
    </row>
    <row r="38" spans="1:20" ht="89.25" x14ac:dyDescent="0.25">
      <c r="A38" s="106"/>
      <c r="B38" s="109"/>
      <c r="C38" s="106"/>
      <c r="D38" s="140"/>
      <c r="E38" s="140"/>
      <c r="F38" s="137"/>
      <c r="G38" s="131"/>
      <c r="H38" s="137"/>
      <c r="I38" s="137"/>
      <c r="J38" s="137"/>
      <c r="K38" s="137"/>
      <c r="L38" s="137"/>
      <c r="M38" s="131"/>
      <c r="N38" s="134"/>
      <c r="O38" s="134"/>
      <c r="P38" s="21" t="s">
        <v>24</v>
      </c>
      <c r="Q38" s="10">
        <v>100</v>
      </c>
      <c r="R38" s="10">
        <v>100</v>
      </c>
      <c r="S38" s="26">
        <f t="shared" si="4"/>
        <v>100</v>
      </c>
    </row>
    <row r="39" spans="1:20" ht="25.5" x14ac:dyDescent="0.25">
      <c r="A39" s="10"/>
      <c r="B39" s="8" t="s">
        <v>25</v>
      </c>
      <c r="C39" s="10"/>
      <c r="D39" s="9">
        <f t="shared" si="2"/>
        <v>8389.58</v>
      </c>
      <c r="E39" s="9">
        <f t="shared" si="2"/>
        <v>8383.4499999999989</v>
      </c>
      <c r="F39" s="11">
        <f>F40+F41+F42</f>
        <v>0</v>
      </c>
      <c r="G39" s="11">
        <f t="shared" ref="G39:M39" si="5">G40+G41+G42</f>
        <v>0</v>
      </c>
      <c r="H39" s="11">
        <f t="shared" si="5"/>
        <v>5533.1</v>
      </c>
      <c r="I39" s="11">
        <f t="shared" si="5"/>
        <v>5526.9699999999993</v>
      </c>
      <c r="J39" s="11">
        <f t="shared" si="5"/>
        <v>2856.48</v>
      </c>
      <c r="K39" s="11">
        <f t="shared" si="5"/>
        <v>2856.48</v>
      </c>
      <c r="L39" s="11">
        <f t="shared" si="5"/>
        <v>0</v>
      </c>
      <c r="M39" s="11">
        <f t="shared" si="5"/>
        <v>0</v>
      </c>
      <c r="N39" s="26">
        <v>100</v>
      </c>
      <c r="O39" s="26">
        <v>100</v>
      </c>
      <c r="P39" s="107"/>
      <c r="Q39" s="104"/>
      <c r="R39" s="104"/>
      <c r="S39" s="132"/>
    </row>
    <row r="40" spans="1:20" ht="25.5" x14ac:dyDescent="0.25">
      <c r="A40" s="10"/>
      <c r="B40" s="8" t="s">
        <v>26</v>
      </c>
      <c r="C40" s="10"/>
      <c r="D40" s="9">
        <f t="shared" si="2"/>
        <v>2744.0499999999997</v>
      </c>
      <c r="E40" s="9">
        <f t="shared" si="2"/>
        <v>2737.9199999999996</v>
      </c>
      <c r="F40" s="11">
        <f>'[1]план прогр'!F44</f>
        <v>0</v>
      </c>
      <c r="G40" s="11">
        <v>0</v>
      </c>
      <c r="H40" s="11">
        <f>'[1]план прогр'!F45</f>
        <v>2733.1</v>
      </c>
      <c r="I40" s="11">
        <v>2726.97</v>
      </c>
      <c r="J40" s="11">
        <f>'[1]план прогр'!F46</f>
        <v>10.95</v>
      </c>
      <c r="K40" s="11">
        <v>10.95</v>
      </c>
      <c r="L40" s="11">
        <f>'[1]план прогр'!F47</f>
        <v>0</v>
      </c>
      <c r="M40" s="11">
        <v>0</v>
      </c>
      <c r="N40" s="26">
        <v>100</v>
      </c>
      <c r="O40" s="26">
        <v>100</v>
      </c>
      <c r="P40" s="108"/>
      <c r="Q40" s="105"/>
      <c r="R40" s="105"/>
      <c r="S40" s="133"/>
    </row>
    <row r="41" spans="1:20" ht="25.5" x14ac:dyDescent="0.25">
      <c r="A41" s="10"/>
      <c r="B41" s="8" t="s">
        <v>27</v>
      </c>
      <c r="C41" s="10"/>
      <c r="D41" s="9">
        <f t="shared" si="2"/>
        <v>5645.5300000000007</v>
      </c>
      <c r="E41" s="9">
        <f t="shared" si="2"/>
        <v>5645.5300000000007</v>
      </c>
      <c r="F41" s="11">
        <f>'[1]план прогр'!F51</f>
        <v>0</v>
      </c>
      <c r="G41" s="11">
        <v>0</v>
      </c>
      <c r="H41" s="11">
        <f>'[1]план прогр'!F52</f>
        <v>2800</v>
      </c>
      <c r="I41" s="11">
        <f>H41</f>
        <v>2800</v>
      </c>
      <c r="J41" s="11">
        <f>'[1]план прогр'!F53</f>
        <v>2845.53</v>
      </c>
      <c r="K41" s="11">
        <f>J41</f>
        <v>2845.53</v>
      </c>
      <c r="L41" s="11">
        <f>'[1]план прогр'!F54</f>
        <v>0</v>
      </c>
      <c r="M41" s="11">
        <v>0</v>
      </c>
      <c r="N41" s="26">
        <v>100</v>
      </c>
      <c r="O41" s="26">
        <v>100</v>
      </c>
      <c r="P41" s="108"/>
      <c r="Q41" s="105"/>
      <c r="R41" s="105"/>
      <c r="S41" s="133"/>
    </row>
    <row r="42" spans="1:20" ht="25.5" x14ac:dyDescent="0.25">
      <c r="A42" s="10"/>
      <c r="B42" s="8" t="s">
        <v>28</v>
      </c>
      <c r="C42" s="10"/>
      <c r="D42" s="9">
        <f t="shared" si="2"/>
        <v>0</v>
      </c>
      <c r="E42" s="9">
        <f t="shared" si="2"/>
        <v>0</v>
      </c>
      <c r="F42" s="11">
        <f>'[1]план прогр'!F58</f>
        <v>0</v>
      </c>
      <c r="G42" s="11">
        <v>0</v>
      </c>
      <c r="H42" s="11">
        <f>'[1]план прогр'!F59</f>
        <v>0</v>
      </c>
      <c r="I42" s="11">
        <v>0</v>
      </c>
      <c r="J42" s="11">
        <f>'[1]план прогр'!F60</f>
        <v>0</v>
      </c>
      <c r="K42" s="11">
        <v>0</v>
      </c>
      <c r="L42" s="11">
        <f>'[1]план прогр'!F61</f>
        <v>0</v>
      </c>
      <c r="M42" s="11">
        <v>0</v>
      </c>
      <c r="N42" s="26">
        <v>100</v>
      </c>
      <c r="O42" s="26">
        <v>100</v>
      </c>
      <c r="P42" s="108"/>
      <c r="Q42" s="105"/>
      <c r="R42" s="105"/>
      <c r="S42" s="133"/>
    </row>
    <row r="43" spans="1:20" ht="63.75" x14ac:dyDescent="0.25">
      <c r="A43" s="10"/>
      <c r="B43" s="8" t="s">
        <v>29</v>
      </c>
      <c r="C43" s="10"/>
      <c r="D43" s="9">
        <f t="shared" si="2"/>
        <v>0</v>
      </c>
      <c r="E43" s="9">
        <f t="shared" si="2"/>
        <v>0</v>
      </c>
      <c r="F43" s="11">
        <f>'[1]план прогр'!F58</f>
        <v>0</v>
      </c>
      <c r="G43" s="11">
        <v>0</v>
      </c>
      <c r="H43" s="11">
        <f>'[1]план прогр'!F66</f>
        <v>0</v>
      </c>
      <c r="I43" s="11">
        <v>0</v>
      </c>
      <c r="J43" s="11">
        <f>'[1]план прогр'!F67</f>
        <v>0</v>
      </c>
      <c r="K43" s="11">
        <v>0</v>
      </c>
      <c r="L43" s="11">
        <f>'[1]план прогр'!F68</f>
        <v>0</v>
      </c>
      <c r="M43" s="11">
        <v>0</v>
      </c>
      <c r="N43" s="26">
        <v>100</v>
      </c>
      <c r="O43" s="26">
        <v>100</v>
      </c>
      <c r="P43" s="109"/>
      <c r="Q43" s="106"/>
      <c r="R43" s="106"/>
      <c r="S43" s="134"/>
    </row>
    <row r="44" spans="1:20" ht="51" x14ac:dyDescent="0.25">
      <c r="A44" s="10"/>
      <c r="B44" s="8" t="s">
        <v>30</v>
      </c>
      <c r="C44" s="10"/>
      <c r="D44" s="9">
        <f t="shared" si="2"/>
        <v>1409357.08</v>
      </c>
      <c r="E44" s="9">
        <f t="shared" si="2"/>
        <v>1398279.78</v>
      </c>
      <c r="F44" s="11">
        <f t="shared" ref="F44:M44" si="6">F45+F56+F61+F64</f>
        <v>247422.11</v>
      </c>
      <c r="G44" s="11">
        <f t="shared" si="6"/>
        <v>246927.62</v>
      </c>
      <c r="H44" s="11">
        <f t="shared" si="6"/>
        <v>976775.84</v>
      </c>
      <c r="I44" s="11">
        <f t="shared" si="6"/>
        <v>966820.63</v>
      </c>
      <c r="J44" s="11">
        <f t="shared" si="6"/>
        <v>185159.13</v>
      </c>
      <c r="K44" s="11">
        <f t="shared" si="6"/>
        <v>184531.53</v>
      </c>
      <c r="L44" s="11">
        <f t="shared" si="6"/>
        <v>0</v>
      </c>
      <c r="M44" s="11">
        <f t="shared" si="6"/>
        <v>0</v>
      </c>
      <c r="N44" s="26">
        <v>100</v>
      </c>
      <c r="O44" s="26">
        <v>99</v>
      </c>
      <c r="P44" s="8"/>
      <c r="Q44" s="10"/>
      <c r="R44" s="10"/>
      <c r="S44" s="26"/>
    </row>
    <row r="45" spans="1:20" ht="63.75" x14ac:dyDescent="0.25">
      <c r="A45" s="104"/>
      <c r="B45" s="107" t="s">
        <v>31</v>
      </c>
      <c r="C45" s="104"/>
      <c r="D45" s="138">
        <f t="shared" si="2"/>
        <v>886202.79999999981</v>
      </c>
      <c r="E45" s="138">
        <f t="shared" si="2"/>
        <v>885708.31</v>
      </c>
      <c r="F45" s="138">
        <f>'[1]план прогр'!F79</f>
        <v>42288.53</v>
      </c>
      <c r="G45" s="138">
        <f>40090.71+1703.33</f>
        <v>41794.04</v>
      </c>
      <c r="H45" s="138">
        <f>'[1]план прогр'!F80</f>
        <v>671492.71999999986</v>
      </c>
      <c r="I45" s="138">
        <f>966820.63-I56-I61</f>
        <v>671492.72</v>
      </c>
      <c r="J45" s="138">
        <f>'[1]план прогр'!F81</f>
        <v>172421.55</v>
      </c>
      <c r="K45" s="138">
        <f>J45</f>
        <v>172421.55</v>
      </c>
      <c r="L45" s="138">
        <f>'[1]план прогр'!F82</f>
        <v>0</v>
      </c>
      <c r="M45" s="135">
        <f>-M55</f>
        <v>0</v>
      </c>
      <c r="N45" s="132">
        <v>100</v>
      </c>
      <c r="O45" s="132">
        <v>100</v>
      </c>
      <c r="P45" s="82" t="s">
        <v>32</v>
      </c>
      <c r="Q45" s="11">
        <v>99.8</v>
      </c>
      <c r="R45" s="11">
        <v>99.8</v>
      </c>
      <c r="S45" s="26">
        <f>R45/Q45*100</f>
        <v>100</v>
      </c>
    </row>
    <row r="46" spans="1:20" ht="114.75" x14ac:dyDescent="0.25">
      <c r="A46" s="105"/>
      <c r="B46" s="108"/>
      <c r="C46" s="105"/>
      <c r="D46" s="139"/>
      <c r="E46" s="139"/>
      <c r="F46" s="139"/>
      <c r="G46" s="139"/>
      <c r="H46" s="139"/>
      <c r="I46" s="139"/>
      <c r="J46" s="139"/>
      <c r="K46" s="139"/>
      <c r="L46" s="139"/>
      <c r="M46" s="136"/>
      <c r="N46" s="133"/>
      <c r="O46" s="133"/>
      <c r="P46" s="82" t="s">
        <v>33</v>
      </c>
      <c r="Q46" s="11">
        <v>86</v>
      </c>
      <c r="R46" s="11">
        <f t="shared" ref="R46:R54" si="7">Q46</f>
        <v>86</v>
      </c>
      <c r="S46" s="26">
        <f t="shared" ref="S46:S54" si="8">R46/Q46*100</f>
        <v>100</v>
      </c>
    </row>
    <row r="47" spans="1:20" ht="114.75" x14ac:dyDescent="0.25">
      <c r="A47" s="105"/>
      <c r="B47" s="108"/>
      <c r="C47" s="105"/>
      <c r="D47" s="139"/>
      <c r="E47" s="139"/>
      <c r="F47" s="139"/>
      <c r="G47" s="139"/>
      <c r="H47" s="139"/>
      <c r="I47" s="139"/>
      <c r="J47" s="139"/>
      <c r="K47" s="139"/>
      <c r="L47" s="139"/>
      <c r="M47" s="136"/>
      <c r="N47" s="133"/>
      <c r="O47" s="133"/>
      <c r="P47" s="82" t="s">
        <v>34</v>
      </c>
      <c r="Q47" s="11">
        <v>100</v>
      </c>
      <c r="R47" s="11">
        <f t="shared" si="7"/>
        <v>100</v>
      </c>
      <c r="S47" s="26">
        <f t="shared" si="8"/>
        <v>100</v>
      </c>
    </row>
    <row r="48" spans="1:20" ht="89.25" x14ac:dyDescent="0.25">
      <c r="A48" s="105"/>
      <c r="B48" s="108"/>
      <c r="C48" s="105"/>
      <c r="D48" s="139"/>
      <c r="E48" s="139"/>
      <c r="F48" s="139"/>
      <c r="G48" s="139"/>
      <c r="H48" s="139"/>
      <c r="I48" s="139"/>
      <c r="J48" s="139"/>
      <c r="K48" s="139"/>
      <c r="L48" s="139"/>
      <c r="M48" s="136"/>
      <c r="N48" s="133"/>
      <c r="O48" s="133"/>
      <c r="P48" s="82" t="s">
        <v>35</v>
      </c>
      <c r="Q48" s="11">
        <v>100</v>
      </c>
      <c r="R48" s="11">
        <f t="shared" si="7"/>
        <v>100</v>
      </c>
      <c r="S48" s="26">
        <f t="shared" si="8"/>
        <v>100</v>
      </c>
    </row>
    <row r="49" spans="1:19" ht="76.5" x14ac:dyDescent="0.25">
      <c r="A49" s="105"/>
      <c r="B49" s="108"/>
      <c r="C49" s="105"/>
      <c r="D49" s="139"/>
      <c r="E49" s="139"/>
      <c r="F49" s="139"/>
      <c r="G49" s="139"/>
      <c r="H49" s="139"/>
      <c r="I49" s="139"/>
      <c r="J49" s="139"/>
      <c r="K49" s="139"/>
      <c r="L49" s="139"/>
      <c r="M49" s="136"/>
      <c r="N49" s="133"/>
      <c r="O49" s="133"/>
      <c r="P49" s="9" t="s">
        <v>36</v>
      </c>
      <c r="Q49" s="11">
        <v>100</v>
      </c>
      <c r="R49" s="11">
        <v>100</v>
      </c>
      <c r="S49" s="26">
        <f t="shared" si="8"/>
        <v>100</v>
      </c>
    </row>
    <row r="50" spans="1:19" ht="76.5" x14ac:dyDescent="0.25">
      <c r="A50" s="105"/>
      <c r="B50" s="108"/>
      <c r="C50" s="105"/>
      <c r="D50" s="139"/>
      <c r="E50" s="139"/>
      <c r="F50" s="139"/>
      <c r="G50" s="139"/>
      <c r="H50" s="139"/>
      <c r="I50" s="139"/>
      <c r="J50" s="139"/>
      <c r="K50" s="139"/>
      <c r="L50" s="139"/>
      <c r="M50" s="136"/>
      <c r="N50" s="133"/>
      <c r="O50" s="133"/>
      <c r="P50" s="9" t="s">
        <v>37</v>
      </c>
      <c r="Q50" s="11">
        <v>0</v>
      </c>
      <c r="R50" s="11">
        <v>0.5</v>
      </c>
      <c r="S50" s="26">
        <v>0</v>
      </c>
    </row>
    <row r="51" spans="1:19" ht="25.5" x14ac:dyDescent="0.25">
      <c r="A51" s="105"/>
      <c r="B51" s="108"/>
      <c r="C51" s="105"/>
      <c r="D51" s="139"/>
      <c r="E51" s="139"/>
      <c r="F51" s="139"/>
      <c r="G51" s="139"/>
      <c r="H51" s="139"/>
      <c r="I51" s="139"/>
      <c r="J51" s="139"/>
      <c r="K51" s="139"/>
      <c r="L51" s="139"/>
      <c r="M51" s="136"/>
      <c r="N51" s="133"/>
      <c r="O51" s="133"/>
      <c r="P51" s="9" t="s">
        <v>38</v>
      </c>
      <c r="Q51" s="11">
        <v>70</v>
      </c>
      <c r="R51" s="11">
        <f t="shared" si="7"/>
        <v>70</v>
      </c>
      <c r="S51" s="26">
        <f t="shared" si="8"/>
        <v>100</v>
      </c>
    </row>
    <row r="52" spans="1:19" ht="102" x14ac:dyDescent="0.25">
      <c r="A52" s="105"/>
      <c r="B52" s="108"/>
      <c r="C52" s="105"/>
      <c r="D52" s="139"/>
      <c r="E52" s="139"/>
      <c r="F52" s="139"/>
      <c r="G52" s="139"/>
      <c r="H52" s="139"/>
      <c r="I52" s="139"/>
      <c r="J52" s="139"/>
      <c r="K52" s="139"/>
      <c r="L52" s="139"/>
      <c r="M52" s="136"/>
      <c r="N52" s="133"/>
      <c r="O52" s="133"/>
      <c r="P52" s="9" t="s">
        <v>39</v>
      </c>
      <c r="Q52" s="11">
        <v>100</v>
      </c>
      <c r="R52" s="11">
        <f t="shared" si="7"/>
        <v>100</v>
      </c>
      <c r="S52" s="26">
        <f t="shared" si="8"/>
        <v>100</v>
      </c>
    </row>
    <row r="53" spans="1:19" ht="63.75" x14ac:dyDescent="0.25">
      <c r="A53" s="105"/>
      <c r="B53" s="108"/>
      <c r="C53" s="105"/>
      <c r="D53" s="139"/>
      <c r="E53" s="139"/>
      <c r="F53" s="139"/>
      <c r="G53" s="139"/>
      <c r="H53" s="139"/>
      <c r="I53" s="139"/>
      <c r="J53" s="139"/>
      <c r="K53" s="139"/>
      <c r="L53" s="139"/>
      <c r="M53" s="136"/>
      <c r="N53" s="133"/>
      <c r="O53" s="133"/>
      <c r="P53" s="9" t="s">
        <v>40</v>
      </c>
      <c r="Q53" s="11">
        <v>26</v>
      </c>
      <c r="R53" s="11">
        <f t="shared" si="7"/>
        <v>26</v>
      </c>
      <c r="S53" s="26">
        <f t="shared" si="8"/>
        <v>100</v>
      </c>
    </row>
    <row r="54" spans="1:19" ht="76.5" x14ac:dyDescent="0.25">
      <c r="A54" s="106"/>
      <c r="B54" s="109"/>
      <c r="C54" s="106"/>
      <c r="D54" s="140"/>
      <c r="E54" s="140"/>
      <c r="F54" s="140"/>
      <c r="G54" s="140"/>
      <c r="H54" s="140"/>
      <c r="I54" s="140"/>
      <c r="J54" s="140"/>
      <c r="K54" s="140"/>
      <c r="L54" s="140"/>
      <c r="M54" s="137"/>
      <c r="N54" s="134"/>
      <c r="O54" s="134"/>
      <c r="P54" s="9" t="s">
        <v>41</v>
      </c>
      <c r="Q54" s="11">
        <v>78</v>
      </c>
      <c r="R54" s="11">
        <f t="shared" si="7"/>
        <v>78</v>
      </c>
      <c r="S54" s="26">
        <f t="shared" si="8"/>
        <v>100</v>
      </c>
    </row>
    <row r="55" spans="1:19" ht="63.75" x14ac:dyDescent="0.25">
      <c r="A55" s="10"/>
      <c r="B55" s="8" t="s">
        <v>42</v>
      </c>
      <c r="C55" s="10"/>
      <c r="D55" s="9">
        <f t="shared" si="2"/>
        <v>1703.33</v>
      </c>
      <c r="E55" s="9">
        <f t="shared" si="2"/>
        <v>1703.33</v>
      </c>
      <c r="F55" s="11">
        <f>'[1]план прогр'!F86</f>
        <v>1703.33</v>
      </c>
      <c r="G55" s="11">
        <v>1703.33</v>
      </c>
      <c r="H55" s="11">
        <f>'[1]план прогр'!F87</f>
        <v>0</v>
      </c>
      <c r="I55" s="11">
        <v>0</v>
      </c>
      <c r="J55" s="11">
        <f>'[1]план прогр'!F88</f>
        <v>0</v>
      </c>
      <c r="K55" s="11">
        <v>0</v>
      </c>
      <c r="L55" s="11">
        <f>'[1]план прогр'!F89</f>
        <v>0</v>
      </c>
      <c r="M55" s="11">
        <v>0</v>
      </c>
      <c r="N55" s="26">
        <v>100</v>
      </c>
      <c r="O55" s="26">
        <v>100</v>
      </c>
      <c r="P55" s="18"/>
      <c r="Q55" s="10"/>
      <c r="R55" s="10"/>
      <c r="S55" s="26"/>
    </row>
    <row r="56" spans="1:19" ht="25.5" x14ac:dyDescent="0.25">
      <c r="A56" s="10"/>
      <c r="B56" s="14" t="s">
        <v>43</v>
      </c>
      <c r="C56" s="10"/>
      <c r="D56" s="9">
        <f t="shared" si="2"/>
        <v>460902.94999999995</v>
      </c>
      <c r="E56" s="9">
        <f t="shared" si="2"/>
        <v>450326.21</v>
      </c>
      <c r="F56" s="11">
        <f>F57+F58+F59+F60</f>
        <v>161249.41</v>
      </c>
      <c r="G56" s="11">
        <f t="shared" ref="G56:M56" si="9">G57+G58+G59+G60</f>
        <v>161249.41</v>
      </c>
      <c r="H56" s="11">
        <f t="shared" si="9"/>
        <v>292566.69</v>
      </c>
      <c r="I56" s="11">
        <f t="shared" si="9"/>
        <v>282611.48</v>
      </c>
      <c r="J56" s="11">
        <f t="shared" si="9"/>
        <v>7086.85</v>
      </c>
      <c r="K56" s="11">
        <f t="shared" si="9"/>
        <v>6465.3200000000006</v>
      </c>
      <c r="L56" s="11">
        <f t="shared" si="9"/>
        <v>0</v>
      </c>
      <c r="M56" s="11">
        <f t="shared" si="9"/>
        <v>0</v>
      </c>
      <c r="N56" s="26">
        <v>100</v>
      </c>
      <c r="O56" s="26">
        <v>98</v>
      </c>
      <c r="P56" s="8"/>
      <c r="Q56" s="10"/>
      <c r="R56" s="10"/>
      <c r="S56" s="26"/>
    </row>
    <row r="57" spans="1:19" ht="25.5" x14ac:dyDescent="0.25">
      <c r="A57" s="10"/>
      <c r="B57" s="8" t="s">
        <v>44</v>
      </c>
      <c r="C57" s="10"/>
      <c r="D57" s="9">
        <f t="shared" si="2"/>
        <v>421417.34</v>
      </c>
      <c r="E57" s="9">
        <f t="shared" si="2"/>
        <v>410940.78</v>
      </c>
      <c r="F57" s="11">
        <f>'[1]план прогр'!F100</f>
        <v>159731</v>
      </c>
      <c r="G57" s="11">
        <v>159731</v>
      </c>
      <c r="H57" s="11">
        <f>'[1]план прогр'!F101</f>
        <v>260156.7</v>
      </c>
      <c r="I57" s="11">
        <v>250201.66</v>
      </c>
      <c r="J57" s="11">
        <f>'[1]план прогр'!F102</f>
        <v>1529.64</v>
      </c>
      <c r="K57" s="11">
        <v>1008.12</v>
      </c>
      <c r="L57" s="11">
        <f>'[1]план прогр'!F103</f>
        <v>0</v>
      </c>
      <c r="M57" s="11">
        <v>0</v>
      </c>
      <c r="N57" s="26">
        <v>100</v>
      </c>
      <c r="O57" s="26">
        <v>98</v>
      </c>
      <c r="P57" s="141"/>
      <c r="Q57" s="104"/>
      <c r="R57" s="104"/>
      <c r="S57" s="132"/>
    </row>
    <row r="58" spans="1:19" ht="25.5" x14ac:dyDescent="0.25">
      <c r="A58" s="10"/>
      <c r="B58" s="8" t="s">
        <v>45</v>
      </c>
      <c r="C58" s="10"/>
      <c r="D58" s="9">
        <f t="shared" si="2"/>
        <v>38784.01</v>
      </c>
      <c r="E58" s="9">
        <f t="shared" si="2"/>
        <v>38683.83</v>
      </c>
      <c r="F58" s="11">
        <f>'[1]план прогр'!F107</f>
        <v>1518.41</v>
      </c>
      <c r="G58" s="11">
        <v>1518.41</v>
      </c>
      <c r="H58" s="11">
        <f>'[1]план прогр'!F108</f>
        <v>31709.99</v>
      </c>
      <c r="I58" s="11">
        <f>30.99+27147.33+4531.5</f>
        <v>31709.820000000003</v>
      </c>
      <c r="J58" s="11">
        <f>'[1]план прогр'!F109</f>
        <v>5555.61</v>
      </c>
      <c r="K58" s="11">
        <f>503.91+446.51+4505.18</f>
        <v>5455.6</v>
      </c>
      <c r="L58" s="11">
        <f>'[1]план прогр'!F110</f>
        <v>0</v>
      </c>
      <c r="M58" s="11">
        <v>0</v>
      </c>
      <c r="N58" s="26">
        <v>100</v>
      </c>
      <c r="O58" s="26">
        <v>100</v>
      </c>
      <c r="P58" s="142"/>
      <c r="Q58" s="105"/>
      <c r="R58" s="105"/>
      <c r="S58" s="133"/>
    </row>
    <row r="59" spans="1:19" ht="25.5" x14ac:dyDescent="0.25">
      <c r="A59" s="10"/>
      <c r="B59" s="8" t="s">
        <v>46</v>
      </c>
      <c r="C59" s="10"/>
      <c r="D59" s="9">
        <f t="shared" si="2"/>
        <v>701.6</v>
      </c>
      <c r="E59" s="9">
        <f t="shared" si="2"/>
        <v>701.6</v>
      </c>
      <c r="F59" s="11">
        <f>'[1]план прогр'!F114</f>
        <v>0</v>
      </c>
      <c r="G59" s="11">
        <v>0</v>
      </c>
      <c r="H59" s="11">
        <f>'[1]план прогр'!F115</f>
        <v>700</v>
      </c>
      <c r="I59" s="11">
        <v>700</v>
      </c>
      <c r="J59" s="11">
        <f>'[1]план прогр'!F116</f>
        <v>1.6</v>
      </c>
      <c r="K59" s="11">
        <v>1.6</v>
      </c>
      <c r="L59" s="11">
        <f>'[1]план прогр'!F117</f>
        <v>0</v>
      </c>
      <c r="M59" s="11">
        <v>0</v>
      </c>
      <c r="N59" s="26">
        <v>100</v>
      </c>
      <c r="O59" s="26">
        <v>100</v>
      </c>
      <c r="P59" s="142"/>
      <c r="Q59" s="105"/>
      <c r="R59" s="105"/>
      <c r="S59" s="133"/>
    </row>
    <row r="60" spans="1:19" ht="25.5" x14ac:dyDescent="0.25">
      <c r="A60" s="10"/>
      <c r="B60" s="14" t="s">
        <v>47</v>
      </c>
      <c r="C60" s="10"/>
      <c r="D60" s="9">
        <f t="shared" si="2"/>
        <v>0</v>
      </c>
      <c r="E60" s="9">
        <f t="shared" si="2"/>
        <v>0</v>
      </c>
      <c r="F60" s="11">
        <f>'[1]план прогр'!F121</f>
        <v>0</v>
      </c>
      <c r="G60" s="11">
        <v>0</v>
      </c>
      <c r="H60" s="11">
        <f>'[1]план прогр'!F122</f>
        <v>0</v>
      </c>
      <c r="I60" s="11"/>
      <c r="J60" s="11">
        <f>'[1]план прогр'!F123</f>
        <v>0</v>
      </c>
      <c r="K60" s="11"/>
      <c r="L60" s="11">
        <f>'[1]план прогр'!F124</f>
        <v>0</v>
      </c>
      <c r="M60" s="11">
        <v>0</v>
      </c>
      <c r="N60" s="26">
        <v>100</v>
      </c>
      <c r="O60" s="26">
        <v>100</v>
      </c>
      <c r="P60" s="143"/>
      <c r="Q60" s="106"/>
      <c r="R60" s="106"/>
      <c r="S60" s="134"/>
    </row>
    <row r="61" spans="1:19" ht="51" x14ac:dyDescent="0.25">
      <c r="A61" s="10"/>
      <c r="B61" s="8" t="s">
        <v>48</v>
      </c>
      <c r="C61" s="10"/>
      <c r="D61" s="9">
        <f t="shared" si="2"/>
        <v>62251.33</v>
      </c>
      <c r="E61" s="9">
        <f t="shared" si="2"/>
        <v>62245.259999999995</v>
      </c>
      <c r="F61" s="11">
        <f>F62+F63</f>
        <v>43884.17</v>
      </c>
      <c r="G61" s="11">
        <f t="shared" ref="G61:M61" si="10">G62+G63</f>
        <v>43884.17</v>
      </c>
      <c r="H61" s="11">
        <f t="shared" si="10"/>
        <v>12716.43</v>
      </c>
      <c r="I61" s="11">
        <f t="shared" si="10"/>
        <v>12716.43</v>
      </c>
      <c r="J61" s="11">
        <f t="shared" si="10"/>
        <v>5650.7300000000005</v>
      </c>
      <c r="K61" s="11">
        <f t="shared" si="10"/>
        <v>5644.66</v>
      </c>
      <c r="L61" s="11">
        <f t="shared" si="10"/>
        <v>0</v>
      </c>
      <c r="M61" s="11">
        <f t="shared" si="10"/>
        <v>0</v>
      </c>
      <c r="N61" s="26">
        <v>100</v>
      </c>
      <c r="O61" s="26">
        <v>100</v>
      </c>
      <c r="P61" s="8"/>
      <c r="Q61" s="10"/>
      <c r="R61" s="10"/>
      <c r="S61" s="26"/>
    </row>
    <row r="62" spans="1:19" ht="76.5" x14ac:dyDescent="0.25">
      <c r="A62" s="10"/>
      <c r="B62" s="8" t="s">
        <v>49</v>
      </c>
      <c r="C62" s="10"/>
      <c r="D62" s="9">
        <f t="shared" si="2"/>
        <v>11151.01</v>
      </c>
      <c r="E62" s="9">
        <f t="shared" si="2"/>
        <v>11145</v>
      </c>
      <c r="F62" s="11">
        <f>'[1]план прогр'!F135</f>
        <v>0</v>
      </c>
      <c r="G62" s="11">
        <v>0</v>
      </c>
      <c r="H62" s="11">
        <f>'[1]план прогр'!F136</f>
        <v>5572.5</v>
      </c>
      <c r="I62" s="11">
        <v>5572.5</v>
      </c>
      <c r="J62" s="11">
        <f>'[1]план прогр'!F137</f>
        <v>5578.51</v>
      </c>
      <c r="K62" s="11">
        <v>5572.5</v>
      </c>
      <c r="L62" s="11">
        <f>'[1]план прогр'!F138</f>
        <v>0</v>
      </c>
      <c r="M62" s="11">
        <v>0</v>
      </c>
      <c r="N62" s="26">
        <v>100</v>
      </c>
      <c r="O62" s="26">
        <v>100</v>
      </c>
      <c r="P62" s="8" t="s">
        <v>50</v>
      </c>
      <c r="Q62" s="10">
        <v>100</v>
      </c>
      <c r="R62" s="10">
        <f>Q62</f>
        <v>100</v>
      </c>
      <c r="S62" s="26">
        <f>R62/Q62*100</f>
        <v>100</v>
      </c>
    </row>
    <row r="63" spans="1:19" ht="76.5" x14ac:dyDescent="0.25">
      <c r="A63" s="10"/>
      <c r="B63" s="8" t="s">
        <v>51</v>
      </c>
      <c r="C63" s="10"/>
      <c r="D63" s="9">
        <f t="shared" si="2"/>
        <v>51100.32</v>
      </c>
      <c r="E63" s="9">
        <f t="shared" si="2"/>
        <v>51100.26</v>
      </c>
      <c r="F63" s="11">
        <f>'[1]план прогр'!F142</f>
        <v>43884.17</v>
      </c>
      <c r="G63" s="11">
        <v>43884.17</v>
      </c>
      <c r="H63" s="11">
        <f>'[1]план прогр'!F143</f>
        <v>7143.93</v>
      </c>
      <c r="I63" s="11">
        <v>7143.93</v>
      </c>
      <c r="J63" s="11">
        <f>'[1]план прогр'!F144</f>
        <v>72.22</v>
      </c>
      <c r="K63" s="11">
        <v>72.16</v>
      </c>
      <c r="L63" s="11">
        <f>'[1]план прогр'!F145</f>
        <v>0</v>
      </c>
      <c r="M63" s="11">
        <v>0</v>
      </c>
      <c r="N63" s="26">
        <v>100</v>
      </c>
      <c r="O63" s="26">
        <v>100</v>
      </c>
      <c r="P63" s="8" t="s">
        <v>52</v>
      </c>
      <c r="Q63" s="10">
        <v>88</v>
      </c>
      <c r="R63" s="10">
        <f>Q63</f>
        <v>88</v>
      </c>
      <c r="S63" s="26">
        <f>R63/Q63*100</f>
        <v>100</v>
      </c>
    </row>
    <row r="64" spans="1:19" ht="63.75" x14ac:dyDescent="0.25">
      <c r="A64" s="10"/>
      <c r="B64" s="8" t="s">
        <v>53</v>
      </c>
      <c r="C64" s="10"/>
      <c r="D64" s="9">
        <f t="shared" si="2"/>
        <v>0</v>
      </c>
      <c r="E64" s="9">
        <f t="shared" si="2"/>
        <v>0</v>
      </c>
      <c r="F64" s="11">
        <f>'[1]план прогр'!F149</f>
        <v>0</v>
      </c>
      <c r="G64" s="11">
        <v>0</v>
      </c>
      <c r="H64" s="11">
        <f>'[1]план прогр'!F150</f>
        <v>0</v>
      </c>
      <c r="I64" s="11">
        <v>0</v>
      </c>
      <c r="J64" s="11">
        <f>'[1]план прогр'!F151</f>
        <v>0</v>
      </c>
      <c r="K64" s="11">
        <v>0</v>
      </c>
      <c r="L64" s="11">
        <f>'[1]план прогр'!F152</f>
        <v>0</v>
      </c>
      <c r="M64" s="11">
        <v>0</v>
      </c>
      <c r="N64" s="26">
        <v>100</v>
      </c>
      <c r="O64" s="26">
        <v>100</v>
      </c>
      <c r="P64" s="15"/>
      <c r="Q64" s="10"/>
      <c r="R64" s="10"/>
      <c r="S64" s="26"/>
    </row>
    <row r="65" spans="1:19" ht="38.25" x14ac:dyDescent="0.25">
      <c r="A65" s="10"/>
      <c r="B65" s="8" t="s">
        <v>54</v>
      </c>
      <c r="C65" s="10"/>
      <c r="D65" s="9">
        <f t="shared" si="2"/>
        <v>12199.1</v>
      </c>
      <c r="E65" s="9">
        <f t="shared" si="2"/>
        <v>12199.1</v>
      </c>
      <c r="F65" s="11">
        <f>F66</f>
        <v>0</v>
      </c>
      <c r="G65" s="11">
        <f t="shared" ref="G65:M65" si="11">G66</f>
        <v>0</v>
      </c>
      <c r="H65" s="11">
        <f t="shared" si="11"/>
        <v>485.6</v>
      </c>
      <c r="I65" s="11">
        <f t="shared" si="11"/>
        <v>485.6</v>
      </c>
      <c r="J65" s="11">
        <f t="shared" si="11"/>
        <v>11713.5</v>
      </c>
      <c r="K65" s="11">
        <f t="shared" si="11"/>
        <v>11713.5</v>
      </c>
      <c r="L65" s="11">
        <f t="shared" si="11"/>
        <v>0</v>
      </c>
      <c r="M65" s="11">
        <f t="shared" si="11"/>
        <v>0</v>
      </c>
      <c r="N65" s="26">
        <v>100</v>
      </c>
      <c r="O65" s="26">
        <v>100</v>
      </c>
      <c r="P65" s="8"/>
      <c r="Q65" s="10"/>
      <c r="R65" s="10"/>
      <c r="S65" s="26"/>
    </row>
    <row r="66" spans="1:19" ht="38.25" x14ac:dyDescent="0.25">
      <c r="A66" s="10"/>
      <c r="B66" s="12" t="s">
        <v>55</v>
      </c>
      <c r="C66" s="10"/>
      <c r="D66" s="9">
        <f t="shared" si="2"/>
        <v>12199.1</v>
      </c>
      <c r="E66" s="9">
        <f t="shared" si="2"/>
        <v>12199.1</v>
      </c>
      <c r="F66" s="11">
        <f t="shared" ref="F66:M66" si="12">F67+F68+F69+F70+F72</f>
        <v>0</v>
      </c>
      <c r="G66" s="11">
        <f t="shared" si="12"/>
        <v>0</v>
      </c>
      <c r="H66" s="11">
        <f t="shared" si="12"/>
        <v>485.6</v>
      </c>
      <c r="I66" s="11">
        <f t="shared" si="12"/>
        <v>485.6</v>
      </c>
      <c r="J66" s="11">
        <f t="shared" si="12"/>
        <v>11713.5</v>
      </c>
      <c r="K66" s="11">
        <f t="shared" si="12"/>
        <v>11713.5</v>
      </c>
      <c r="L66" s="11">
        <f t="shared" si="12"/>
        <v>0</v>
      </c>
      <c r="M66" s="11">
        <f t="shared" si="12"/>
        <v>0</v>
      </c>
      <c r="N66" s="26">
        <v>100</v>
      </c>
      <c r="O66" s="26">
        <v>100</v>
      </c>
      <c r="P66" s="8"/>
      <c r="Q66" s="10"/>
      <c r="R66" s="10"/>
      <c r="S66" s="26"/>
    </row>
    <row r="67" spans="1:19" ht="38.25" x14ac:dyDescent="0.25">
      <c r="A67" s="10"/>
      <c r="B67" s="8" t="s">
        <v>56</v>
      </c>
      <c r="C67" s="10"/>
      <c r="D67" s="9">
        <f t="shared" si="2"/>
        <v>0</v>
      </c>
      <c r="E67" s="9">
        <f t="shared" si="2"/>
        <v>0</v>
      </c>
      <c r="F67" s="11">
        <f>'[1]план прогр'!F170</f>
        <v>0</v>
      </c>
      <c r="G67" s="11"/>
      <c r="H67" s="11">
        <f>-'[1]план прогр'!F171</f>
        <v>0</v>
      </c>
      <c r="I67" s="11"/>
      <c r="J67" s="11">
        <f>-'[1]план прогр'!F172</f>
        <v>0</v>
      </c>
      <c r="K67" s="11"/>
      <c r="L67" s="11">
        <f>-'[1]план прогр'!F173</f>
        <v>0</v>
      </c>
      <c r="M67" s="13"/>
      <c r="N67" s="26">
        <v>100</v>
      </c>
      <c r="O67" s="26">
        <v>100</v>
      </c>
      <c r="P67" s="18"/>
      <c r="Q67" s="10"/>
      <c r="R67" s="10"/>
      <c r="S67" s="26"/>
    </row>
    <row r="68" spans="1:19" ht="38.25" x14ac:dyDescent="0.25">
      <c r="A68" s="10"/>
      <c r="B68" s="8" t="s">
        <v>57</v>
      </c>
      <c r="C68" s="10"/>
      <c r="D68" s="9">
        <f t="shared" si="2"/>
        <v>0</v>
      </c>
      <c r="E68" s="9">
        <f t="shared" si="2"/>
        <v>0</v>
      </c>
      <c r="F68" s="11">
        <f>-'[1]план прогр'!F177</f>
        <v>0</v>
      </c>
      <c r="G68" s="11"/>
      <c r="H68" s="11">
        <f>-'[1]план прогр'!F171</f>
        <v>0</v>
      </c>
      <c r="I68" s="11"/>
      <c r="J68" s="11">
        <f>-'[1]план прогр'!F172</f>
        <v>0</v>
      </c>
      <c r="K68" s="11"/>
      <c r="L68" s="11">
        <f>'[1]план прогр'!F180</f>
        <v>0</v>
      </c>
      <c r="M68" s="13"/>
      <c r="N68" s="26">
        <v>100</v>
      </c>
      <c r="O68" s="26">
        <v>100</v>
      </c>
      <c r="P68" s="18"/>
      <c r="Q68" s="10"/>
      <c r="R68" s="10"/>
      <c r="S68" s="26"/>
    </row>
    <row r="69" spans="1:19" ht="76.5" x14ac:dyDescent="0.25">
      <c r="A69" s="10"/>
      <c r="B69" s="8" t="s">
        <v>58</v>
      </c>
      <c r="C69" s="10"/>
      <c r="D69" s="9">
        <f t="shared" si="2"/>
        <v>0</v>
      </c>
      <c r="E69" s="9">
        <f t="shared" si="2"/>
        <v>0</v>
      </c>
      <c r="F69" s="11">
        <f>'[1]план прогр'!F184</f>
        <v>0</v>
      </c>
      <c r="G69" s="11"/>
      <c r="H69" s="11">
        <f>'[1]план прогр'!F185</f>
        <v>0</v>
      </c>
      <c r="I69" s="11"/>
      <c r="J69" s="11">
        <f>'[1]план прогр'!F186</f>
        <v>0</v>
      </c>
      <c r="K69" s="11"/>
      <c r="L69" s="11">
        <f>'[1]план прогр'!F187</f>
        <v>0</v>
      </c>
      <c r="M69" s="13"/>
      <c r="N69" s="26">
        <v>100</v>
      </c>
      <c r="O69" s="26">
        <v>100</v>
      </c>
      <c r="P69" s="18"/>
      <c r="Q69" s="10"/>
      <c r="R69" s="10"/>
      <c r="S69" s="26"/>
    </row>
    <row r="70" spans="1:19" ht="63.75" x14ac:dyDescent="0.25">
      <c r="A70" s="104"/>
      <c r="B70" s="107" t="s">
        <v>59</v>
      </c>
      <c r="C70" s="104"/>
      <c r="D70" s="138">
        <f t="shared" si="2"/>
        <v>12199.1</v>
      </c>
      <c r="E70" s="138">
        <f t="shared" si="2"/>
        <v>12199.1</v>
      </c>
      <c r="F70" s="135">
        <f>'[1]план прогр'!F191</f>
        <v>0</v>
      </c>
      <c r="G70" s="135"/>
      <c r="H70" s="135">
        <f>'[1]план прогр'!F192</f>
        <v>485.6</v>
      </c>
      <c r="I70" s="135">
        <f>315.6+170</f>
        <v>485.6</v>
      </c>
      <c r="J70" s="135">
        <f>'[1]план прогр'!F193</f>
        <v>11713.5</v>
      </c>
      <c r="K70" s="135">
        <f>12199.1-485.6</f>
        <v>11713.5</v>
      </c>
      <c r="L70" s="135">
        <f>'[1]план прогр'!F194</f>
        <v>0</v>
      </c>
      <c r="M70" s="129"/>
      <c r="N70" s="132">
        <v>100</v>
      </c>
      <c r="O70" s="132">
        <v>100</v>
      </c>
      <c r="P70" s="8" t="s">
        <v>60</v>
      </c>
      <c r="Q70" s="10">
        <v>89.8</v>
      </c>
      <c r="R70" s="10">
        <f>Q70</f>
        <v>89.8</v>
      </c>
      <c r="S70" s="26">
        <f>R70/Q70*100</f>
        <v>100</v>
      </c>
    </row>
    <row r="71" spans="1:19" ht="89.25" x14ac:dyDescent="0.25">
      <c r="A71" s="106"/>
      <c r="B71" s="109"/>
      <c r="C71" s="106"/>
      <c r="D71" s="140"/>
      <c r="E71" s="140"/>
      <c r="F71" s="137"/>
      <c r="G71" s="137"/>
      <c r="H71" s="137"/>
      <c r="I71" s="137"/>
      <c r="J71" s="137"/>
      <c r="K71" s="137"/>
      <c r="L71" s="137"/>
      <c r="M71" s="131"/>
      <c r="N71" s="134"/>
      <c r="O71" s="134"/>
      <c r="P71" s="8" t="s">
        <v>61</v>
      </c>
      <c r="Q71" s="10">
        <v>100</v>
      </c>
      <c r="R71" s="10">
        <f>Q71</f>
        <v>100</v>
      </c>
      <c r="S71" s="26">
        <f>R71/Q71*100</f>
        <v>100</v>
      </c>
    </row>
    <row r="72" spans="1:19" ht="38.25" x14ac:dyDescent="0.25">
      <c r="A72" s="10"/>
      <c r="B72" s="8" t="s">
        <v>62</v>
      </c>
      <c r="C72" s="10"/>
      <c r="D72" s="9">
        <f t="shared" si="2"/>
        <v>0</v>
      </c>
      <c r="E72" s="9">
        <f t="shared" si="2"/>
        <v>0</v>
      </c>
      <c r="F72" s="11">
        <f>'[1]план прогр'!F198</f>
        <v>0</v>
      </c>
      <c r="G72" s="11"/>
      <c r="H72" s="11">
        <f>'[1]план прогр'!F199</f>
        <v>0</v>
      </c>
      <c r="I72" s="11"/>
      <c r="J72" s="11">
        <f>'[1]план прогр'!F200</f>
        <v>0</v>
      </c>
      <c r="K72" s="11"/>
      <c r="L72" s="11">
        <f>-'[1]план прогр'!F201</f>
        <v>0</v>
      </c>
      <c r="M72" s="13"/>
      <c r="N72" s="26">
        <v>100</v>
      </c>
      <c r="O72" s="26">
        <v>100</v>
      </c>
      <c r="P72" s="18"/>
      <c r="Q72" s="10"/>
      <c r="R72" s="10"/>
      <c r="S72" s="26"/>
    </row>
    <row r="73" spans="1:19" ht="25.5" x14ac:dyDescent="0.25">
      <c r="A73" s="10"/>
      <c r="B73" s="8" t="s">
        <v>63</v>
      </c>
      <c r="C73" s="10"/>
      <c r="D73" s="9">
        <f t="shared" si="2"/>
        <v>7241.42</v>
      </c>
      <c r="E73" s="9">
        <f t="shared" si="2"/>
        <v>6147.2199999999993</v>
      </c>
      <c r="F73" s="11">
        <f>F74+F75+F76</f>
        <v>0</v>
      </c>
      <c r="G73" s="11">
        <f t="shared" ref="G73:M73" si="13">G74+G75+G76</f>
        <v>0</v>
      </c>
      <c r="H73" s="11">
        <f t="shared" si="13"/>
        <v>4643.7</v>
      </c>
      <c r="I73" s="11">
        <f t="shared" si="13"/>
        <v>3549.5199999999995</v>
      </c>
      <c r="J73" s="11">
        <f t="shared" si="13"/>
        <v>2597.7199999999998</v>
      </c>
      <c r="K73" s="11">
        <f t="shared" si="13"/>
        <v>2597.6999999999998</v>
      </c>
      <c r="L73" s="11">
        <f t="shared" si="13"/>
        <v>0</v>
      </c>
      <c r="M73" s="11">
        <f t="shared" si="13"/>
        <v>0</v>
      </c>
      <c r="N73" s="26">
        <v>100</v>
      </c>
      <c r="O73" s="26">
        <v>85</v>
      </c>
      <c r="P73" s="8"/>
      <c r="Q73" s="10"/>
      <c r="R73" s="10"/>
      <c r="S73" s="26"/>
    </row>
    <row r="74" spans="1:19" ht="51" x14ac:dyDescent="0.25">
      <c r="A74" s="10"/>
      <c r="B74" s="8" t="s">
        <v>64</v>
      </c>
      <c r="C74" s="10"/>
      <c r="D74" s="9">
        <f t="shared" si="2"/>
        <v>7241.42</v>
      </c>
      <c r="E74" s="9">
        <f t="shared" si="2"/>
        <v>6147.2199999999993</v>
      </c>
      <c r="F74" s="11">
        <f>'[1]план прогр'!F212</f>
        <v>0</v>
      </c>
      <c r="G74" s="11"/>
      <c r="H74" s="11">
        <f>'[1]план прогр'!F213</f>
        <v>4643.7</v>
      </c>
      <c r="I74" s="11">
        <f>1233.82+2315.7</f>
        <v>3549.5199999999995</v>
      </c>
      <c r="J74" s="11">
        <f>'[1]план прогр'!F214</f>
        <v>2597.7199999999998</v>
      </c>
      <c r="K74" s="11">
        <f>2297.7+300</f>
        <v>2597.6999999999998</v>
      </c>
      <c r="L74" s="11">
        <f>'[1]план прогр'!F215</f>
        <v>0</v>
      </c>
      <c r="M74" s="13"/>
      <c r="N74" s="26">
        <v>100</v>
      </c>
      <c r="O74" s="26">
        <v>85</v>
      </c>
      <c r="P74" s="8" t="s">
        <v>65</v>
      </c>
      <c r="Q74" s="10">
        <v>98</v>
      </c>
      <c r="R74" s="10">
        <v>95</v>
      </c>
      <c r="S74" s="26">
        <f>R74/Q74*100</f>
        <v>96.938775510204081</v>
      </c>
    </row>
    <row r="75" spans="1:19" ht="51" x14ac:dyDescent="0.25">
      <c r="A75" s="10"/>
      <c r="B75" s="8" t="s">
        <v>66</v>
      </c>
      <c r="C75" s="10"/>
      <c r="D75" s="9">
        <f t="shared" si="2"/>
        <v>0</v>
      </c>
      <c r="E75" s="9">
        <f t="shared" si="2"/>
        <v>0</v>
      </c>
      <c r="F75" s="11">
        <f>'[1]план прогр'!F219</f>
        <v>0</v>
      </c>
      <c r="G75" s="11"/>
      <c r="H75" s="11">
        <f>'[1]план прогр'!F220</f>
        <v>0</v>
      </c>
      <c r="I75" s="11"/>
      <c r="J75" s="11">
        <f>'[1]план прогр'!F221</f>
        <v>0</v>
      </c>
      <c r="K75" s="11"/>
      <c r="L75" s="11">
        <f>'[1]план прогр'!F222</f>
        <v>0</v>
      </c>
      <c r="M75" s="13"/>
      <c r="N75" s="26">
        <v>100</v>
      </c>
      <c r="O75" s="26">
        <v>100</v>
      </c>
      <c r="P75" s="8" t="s">
        <v>67</v>
      </c>
      <c r="Q75" s="10">
        <v>9981</v>
      </c>
      <c r="R75" s="10">
        <v>9981</v>
      </c>
      <c r="S75" s="26">
        <f t="shared" ref="S75:S76" si="14">R75/Q75*100</f>
        <v>100</v>
      </c>
    </row>
    <row r="76" spans="1:19" ht="63.75" x14ac:dyDescent="0.25">
      <c r="A76" s="10"/>
      <c r="B76" s="8" t="s">
        <v>68</v>
      </c>
      <c r="C76" s="10"/>
      <c r="D76" s="9">
        <f t="shared" si="2"/>
        <v>0</v>
      </c>
      <c r="E76" s="9">
        <f t="shared" si="2"/>
        <v>0</v>
      </c>
      <c r="F76" s="11">
        <f>'[1]план прогр'!F226</f>
        <v>0</v>
      </c>
      <c r="G76" s="11"/>
      <c r="H76" s="11">
        <f>'[1]план прогр'!F227</f>
        <v>0</v>
      </c>
      <c r="I76" s="11"/>
      <c r="J76" s="11">
        <f>'[1]план прогр'!F228</f>
        <v>0</v>
      </c>
      <c r="K76" s="11"/>
      <c r="L76" s="11">
        <f>'[1]план прогр'!F229</f>
        <v>0</v>
      </c>
      <c r="M76" s="13"/>
      <c r="N76" s="26">
        <v>100</v>
      </c>
      <c r="O76" s="26">
        <v>100</v>
      </c>
      <c r="P76" s="8" t="s">
        <v>69</v>
      </c>
      <c r="Q76" s="10">
        <v>7</v>
      </c>
      <c r="R76" s="10">
        <v>7</v>
      </c>
      <c r="S76" s="26">
        <f t="shared" si="14"/>
        <v>100</v>
      </c>
    </row>
    <row r="77" spans="1:19" ht="38.25" x14ac:dyDescent="0.25">
      <c r="A77" s="10"/>
      <c r="B77" s="8" t="s">
        <v>70</v>
      </c>
      <c r="C77" s="10"/>
      <c r="D77" s="9">
        <f t="shared" si="2"/>
        <v>30759.410000000003</v>
      </c>
      <c r="E77" s="9">
        <f t="shared" si="2"/>
        <v>30759.4</v>
      </c>
      <c r="F77" s="11">
        <f>F78+F79+F80</f>
        <v>0</v>
      </c>
      <c r="G77" s="11">
        <f t="shared" ref="G77:M77" si="15">G78+G79+G80</f>
        <v>0</v>
      </c>
      <c r="H77" s="11">
        <f t="shared" si="15"/>
        <v>30759.410000000003</v>
      </c>
      <c r="I77" s="11">
        <f t="shared" si="15"/>
        <v>30759.4</v>
      </c>
      <c r="J77" s="11">
        <f t="shared" si="15"/>
        <v>0</v>
      </c>
      <c r="K77" s="11">
        <f t="shared" si="15"/>
        <v>0</v>
      </c>
      <c r="L77" s="11">
        <f t="shared" si="15"/>
        <v>0</v>
      </c>
      <c r="M77" s="11">
        <f t="shared" si="15"/>
        <v>0</v>
      </c>
      <c r="N77" s="26">
        <v>100</v>
      </c>
      <c r="O77" s="26">
        <v>100</v>
      </c>
      <c r="P77" s="8"/>
      <c r="Q77" s="10"/>
      <c r="R77" s="10"/>
      <c r="S77" s="26"/>
    </row>
    <row r="78" spans="1:19" ht="114.75" x14ac:dyDescent="0.25">
      <c r="A78" s="10"/>
      <c r="B78" s="8" t="s">
        <v>71</v>
      </c>
      <c r="C78" s="10"/>
      <c r="D78" s="9">
        <f t="shared" si="2"/>
        <v>0</v>
      </c>
      <c r="E78" s="9">
        <f t="shared" si="2"/>
        <v>0</v>
      </c>
      <c r="F78" s="11">
        <f>'[1]план прогр'!F240</f>
        <v>0</v>
      </c>
      <c r="G78" s="11"/>
      <c r="H78" s="11">
        <f>'[1]план прогр'!F241</f>
        <v>0</v>
      </c>
      <c r="I78" s="11"/>
      <c r="J78" s="11">
        <f>'[1]план прогр'!F242</f>
        <v>0</v>
      </c>
      <c r="K78" s="11"/>
      <c r="L78" s="11">
        <f>'[1]план прогр'!F243</f>
        <v>0</v>
      </c>
      <c r="M78" s="13"/>
      <c r="N78" s="26">
        <v>100</v>
      </c>
      <c r="O78" s="26">
        <v>100</v>
      </c>
      <c r="P78" s="8" t="s">
        <v>72</v>
      </c>
      <c r="Q78" s="10">
        <v>93.5</v>
      </c>
      <c r="R78" s="10">
        <v>100</v>
      </c>
      <c r="S78" s="26">
        <f>R78/Q78*100</f>
        <v>106.95187165775401</v>
      </c>
    </row>
    <row r="79" spans="1:19" ht="76.5" x14ac:dyDescent="0.25">
      <c r="A79" s="10"/>
      <c r="B79" s="8" t="s">
        <v>73</v>
      </c>
      <c r="C79" s="10"/>
      <c r="D79" s="9">
        <f t="shared" si="2"/>
        <v>27573.410000000003</v>
      </c>
      <c r="E79" s="9">
        <f t="shared" si="2"/>
        <v>27573.4</v>
      </c>
      <c r="F79" s="11">
        <f>'[1]план прогр'!F247</f>
        <v>0</v>
      </c>
      <c r="G79" s="11"/>
      <c r="H79" s="11">
        <f>'[1]план прогр'!F248</f>
        <v>27573.410000000003</v>
      </c>
      <c r="I79" s="11">
        <v>27573.4</v>
      </c>
      <c r="J79" s="11">
        <f>'[1]план прогр'!F249</f>
        <v>0</v>
      </c>
      <c r="K79" s="11"/>
      <c r="L79" s="11">
        <f>'[1]план прогр'!F250</f>
        <v>0</v>
      </c>
      <c r="M79" s="13"/>
      <c r="N79" s="26">
        <v>100</v>
      </c>
      <c r="O79" s="26">
        <v>100</v>
      </c>
      <c r="P79" s="8" t="s">
        <v>74</v>
      </c>
      <c r="Q79" s="10">
        <v>46</v>
      </c>
      <c r="R79" s="10">
        <v>43</v>
      </c>
      <c r="S79" s="26">
        <f t="shared" ref="S79:S98" si="16">R79/Q79*100</f>
        <v>93.478260869565219</v>
      </c>
    </row>
    <row r="80" spans="1:19" ht="76.5" customHeight="1" x14ac:dyDescent="0.25">
      <c r="A80" s="104"/>
      <c r="B80" s="107" t="s">
        <v>75</v>
      </c>
      <c r="C80" s="104"/>
      <c r="D80" s="138">
        <f t="shared" si="2"/>
        <v>3186</v>
      </c>
      <c r="E80" s="138">
        <f t="shared" si="2"/>
        <v>3186</v>
      </c>
      <c r="F80" s="135">
        <f>'[1]план прогр'!F254</f>
        <v>0</v>
      </c>
      <c r="G80" s="135"/>
      <c r="H80" s="135">
        <f>'[1]план прогр'!F255</f>
        <v>3186</v>
      </c>
      <c r="I80" s="135">
        <v>3186</v>
      </c>
      <c r="J80" s="135">
        <f>'[1]план прогр'!F256</f>
        <v>0</v>
      </c>
      <c r="K80" s="135"/>
      <c r="L80" s="135">
        <f>'[1]план прогр'!F257</f>
        <v>0</v>
      </c>
      <c r="M80" s="129"/>
      <c r="N80" s="132">
        <v>100</v>
      </c>
      <c r="O80" s="132">
        <v>100</v>
      </c>
      <c r="P80" s="8" t="s">
        <v>76</v>
      </c>
      <c r="Q80" s="10">
        <v>100</v>
      </c>
      <c r="R80" s="10">
        <v>100</v>
      </c>
      <c r="S80" s="26">
        <f t="shared" si="16"/>
        <v>100</v>
      </c>
    </row>
    <row r="81" spans="1:19" ht="25.5" x14ac:dyDescent="0.25">
      <c r="A81" s="105"/>
      <c r="B81" s="108"/>
      <c r="C81" s="105"/>
      <c r="D81" s="139"/>
      <c r="E81" s="139"/>
      <c r="F81" s="136"/>
      <c r="G81" s="136"/>
      <c r="H81" s="136"/>
      <c r="I81" s="136"/>
      <c r="J81" s="136"/>
      <c r="K81" s="136"/>
      <c r="L81" s="136"/>
      <c r="M81" s="130"/>
      <c r="N81" s="133"/>
      <c r="O81" s="133"/>
      <c r="P81" s="8" t="s">
        <v>77</v>
      </c>
      <c r="Q81" s="10">
        <v>126</v>
      </c>
      <c r="R81" s="10">
        <v>127</v>
      </c>
      <c r="S81" s="26">
        <f t="shared" si="16"/>
        <v>100.79365079365078</v>
      </c>
    </row>
    <row r="82" spans="1:19" x14ac:dyDescent="0.25">
      <c r="A82" s="105"/>
      <c r="B82" s="108"/>
      <c r="C82" s="105"/>
      <c r="D82" s="139"/>
      <c r="E82" s="139"/>
      <c r="F82" s="136"/>
      <c r="G82" s="136"/>
      <c r="H82" s="136"/>
      <c r="I82" s="136"/>
      <c r="J82" s="136"/>
      <c r="K82" s="136"/>
      <c r="L82" s="136"/>
      <c r="M82" s="130"/>
      <c r="N82" s="133"/>
      <c r="O82" s="133"/>
      <c r="P82" s="8" t="s">
        <v>78</v>
      </c>
      <c r="Q82" s="10">
        <v>23</v>
      </c>
      <c r="R82" s="10">
        <v>23</v>
      </c>
      <c r="S82" s="26">
        <f t="shared" si="16"/>
        <v>100</v>
      </c>
    </row>
    <row r="83" spans="1:19" ht="38.25" x14ac:dyDescent="0.25">
      <c r="A83" s="105"/>
      <c r="B83" s="108"/>
      <c r="C83" s="105"/>
      <c r="D83" s="139"/>
      <c r="E83" s="139"/>
      <c r="F83" s="136"/>
      <c r="G83" s="136"/>
      <c r="H83" s="136"/>
      <c r="I83" s="136"/>
      <c r="J83" s="136"/>
      <c r="K83" s="136"/>
      <c r="L83" s="136"/>
      <c r="M83" s="130"/>
      <c r="N83" s="133"/>
      <c r="O83" s="133"/>
      <c r="P83" s="8" t="s">
        <v>79</v>
      </c>
      <c r="Q83" s="10">
        <v>50</v>
      </c>
      <c r="R83" s="10">
        <v>53</v>
      </c>
      <c r="S83" s="26">
        <f t="shared" si="16"/>
        <v>106</v>
      </c>
    </row>
    <row r="84" spans="1:19" ht="25.5" x14ac:dyDescent="0.25">
      <c r="A84" s="105"/>
      <c r="B84" s="108"/>
      <c r="C84" s="105"/>
      <c r="D84" s="139"/>
      <c r="E84" s="139"/>
      <c r="F84" s="136"/>
      <c r="G84" s="136"/>
      <c r="H84" s="136"/>
      <c r="I84" s="136"/>
      <c r="J84" s="136"/>
      <c r="K84" s="136"/>
      <c r="L84" s="136"/>
      <c r="M84" s="130"/>
      <c r="N84" s="133"/>
      <c r="O84" s="133"/>
      <c r="P84" s="8" t="s">
        <v>80</v>
      </c>
      <c r="Q84" s="10">
        <v>1</v>
      </c>
      <c r="R84" s="10">
        <v>0</v>
      </c>
      <c r="S84" s="26">
        <f t="shared" si="16"/>
        <v>0</v>
      </c>
    </row>
    <row r="85" spans="1:19" ht="38.25" x14ac:dyDescent="0.25">
      <c r="A85" s="106"/>
      <c r="B85" s="109"/>
      <c r="C85" s="106"/>
      <c r="D85" s="140"/>
      <c r="E85" s="140"/>
      <c r="F85" s="137"/>
      <c r="G85" s="137"/>
      <c r="H85" s="137"/>
      <c r="I85" s="137"/>
      <c r="J85" s="137"/>
      <c r="K85" s="137"/>
      <c r="L85" s="137"/>
      <c r="M85" s="131"/>
      <c r="N85" s="134"/>
      <c r="O85" s="134"/>
      <c r="P85" s="8" t="s">
        <v>81</v>
      </c>
      <c r="Q85" s="10">
        <v>5</v>
      </c>
      <c r="R85" s="10">
        <v>5</v>
      </c>
      <c r="S85" s="26">
        <f t="shared" si="16"/>
        <v>100</v>
      </c>
    </row>
    <row r="86" spans="1:19" ht="25.5" x14ac:dyDescent="0.25">
      <c r="A86" s="10"/>
      <c r="B86" s="8" t="s">
        <v>82</v>
      </c>
      <c r="C86" s="10"/>
      <c r="D86" s="9">
        <f t="shared" si="2"/>
        <v>595.38</v>
      </c>
      <c r="E86" s="9">
        <f t="shared" si="2"/>
        <v>595.38</v>
      </c>
      <c r="F86" s="11">
        <f>F87+F88+F89+F90+F91+F92</f>
        <v>0</v>
      </c>
      <c r="G86" s="11">
        <f t="shared" ref="G86:M86" si="17">G87+G88+G89+G90+G91+G92</f>
        <v>0</v>
      </c>
      <c r="H86" s="11">
        <f t="shared" si="17"/>
        <v>0</v>
      </c>
      <c r="I86" s="11">
        <f t="shared" si="17"/>
        <v>0</v>
      </c>
      <c r="J86" s="11">
        <f t="shared" si="17"/>
        <v>595.38</v>
      </c>
      <c r="K86" s="11">
        <f t="shared" si="17"/>
        <v>595.38</v>
      </c>
      <c r="L86" s="11">
        <f t="shared" si="17"/>
        <v>0</v>
      </c>
      <c r="M86" s="11">
        <f t="shared" si="17"/>
        <v>0</v>
      </c>
      <c r="N86" s="26">
        <v>100</v>
      </c>
      <c r="O86" s="26">
        <v>100</v>
      </c>
      <c r="P86" s="8"/>
      <c r="Q86" s="10"/>
      <c r="R86" s="10"/>
      <c r="S86" s="26"/>
    </row>
    <row r="87" spans="1:19" ht="51" x14ac:dyDescent="0.25">
      <c r="A87" s="10"/>
      <c r="B87" s="8" t="s">
        <v>83</v>
      </c>
      <c r="C87" s="10"/>
      <c r="D87" s="9">
        <f t="shared" si="2"/>
        <v>0</v>
      </c>
      <c r="E87" s="9">
        <f t="shared" si="2"/>
        <v>0</v>
      </c>
      <c r="F87" s="11">
        <f>'[1]план прогр'!F268</f>
        <v>0</v>
      </c>
      <c r="G87" s="11"/>
      <c r="H87" s="11">
        <f>'[1]план прогр'!F269</f>
        <v>0</v>
      </c>
      <c r="I87" s="11"/>
      <c r="J87" s="11">
        <f>'[1]план прогр'!F270</f>
        <v>0</v>
      </c>
      <c r="K87" s="11"/>
      <c r="L87" s="11">
        <f>'[1]план прогр'!F271</f>
        <v>0</v>
      </c>
      <c r="M87" s="11"/>
      <c r="N87" s="26">
        <v>100</v>
      </c>
      <c r="O87" s="26">
        <v>100</v>
      </c>
      <c r="P87" s="8" t="s">
        <v>84</v>
      </c>
      <c r="Q87" s="10">
        <v>11</v>
      </c>
      <c r="R87" s="10">
        <v>11</v>
      </c>
      <c r="S87" s="26">
        <f t="shared" si="16"/>
        <v>100</v>
      </c>
    </row>
    <row r="88" spans="1:19" ht="63.75" x14ac:dyDescent="0.25">
      <c r="A88" s="10"/>
      <c r="B88" s="8" t="s">
        <v>85</v>
      </c>
      <c r="C88" s="10"/>
      <c r="D88" s="9">
        <f t="shared" si="2"/>
        <v>0</v>
      </c>
      <c r="E88" s="9">
        <f t="shared" si="2"/>
        <v>0</v>
      </c>
      <c r="F88" s="11">
        <f>'[1]план прогр'!F275</f>
        <v>0</v>
      </c>
      <c r="G88" s="11"/>
      <c r="H88" s="11">
        <f>'[1]план прогр'!F276</f>
        <v>0</v>
      </c>
      <c r="I88" s="11"/>
      <c r="J88" s="11"/>
      <c r="K88" s="11"/>
      <c r="L88" s="11">
        <f>'[1]план прогр'!F278</f>
        <v>0</v>
      </c>
      <c r="M88" s="11"/>
      <c r="N88" s="26">
        <v>100</v>
      </c>
      <c r="O88" s="26">
        <v>100</v>
      </c>
      <c r="P88" s="8" t="s">
        <v>86</v>
      </c>
      <c r="Q88" s="10">
        <v>11</v>
      </c>
      <c r="R88" s="10">
        <v>11</v>
      </c>
      <c r="S88" s="26">
        <f t="shared" si="16"/>
        <v>100</v>
      </c>
    </row>
    <row r="89" spans="1:19" ht="63.75" x14ac:dyDescent="0.25">
      <c r="A89" s="10"/>
      <c r="B89" s="8" t="s">
        <v>87</v>
      </c>
      <c r="C89" s="10"/>
      <c r="D89" s="9">
        <f t="shared" si="2"/>
        <v>595.38</v>
      </c>
      <c r="E89" s="9">
        <f t="shared" si="2"/>
        <v>595.38</v>
      </c>
      <c r="F89" s="11">
        <f>'[1]план прогр'!F282</f>
        <v>0</v>
      </c>
      <c r="G89" s="11"/>
      <c r="H89" s="11">
        <f>'[1]план прогр'!F283</f>
        <v>0</v>
      </c>
      <c r="I89" s="11"/>
      <c r="J89" s="11">
        <f>'[1]план прогр'!F263</f>
        <v>595.38</v>
      </c>
      <c r="K89" s="11">
        <v>595.38</v>
      </c>
      <c r="L89" s="11">
        <f>'[1]план прогр'!F285</f>
        <v>0</v>
      </c>
      <c r="M89" s="17"/>
      <c r="N89" s="26">
        <v>100</v>
      </c>
      <c r="O89" s="26">
        <v>100</v>
      </c>
      <c r="P89" s="8" t="s">
        <v>88</v>
      </c>
      <c r="Q89" s="10">
        <v>11</v>
      </c>
      <c r="R89" s="10">
        <v>11</v>
      </c>
      <c r="S89" s="26">
        <f t="shared" si="16"/>
        <v>100</v>
      </c>
    </row>
    <row r="90" spans="1:19" ht="76.5" x14ac:dyDescent="0.25">
      <c r="A90" s="10"/>
      <c r="B90" s="8" t="s">
        <v>89</v>
      </c>
      <c r="C90" s="10"/>
      <c r="D90" s="9">
        <f t="shared" si="2"/>
        <v>0</v>
      </c>
      <c r="E90" s="9">
        <f t="shared" si="2"/>
        <v>0</v>
      </c>
      <c r="F90" s="11">
        <f>'[1]план прогр'!F289</f>
        <v>0</v>
      </c>
      <c r="G90" s="11"/>
      <c r="H90" s="11">
        <f>'[1]план прогр'!F290</f>
        <v>0</v>
      </c>
      <c r="I90" s="11"/>
      <c r="J90" s="11"/>
      <c r="K90" s="11"/>
      <c r="L90" s="11">
        <f>'[1]план прогр'!F292</f>
        <v>0</v>
      </c>
      <c r="M90" s="17"/>
      <c r="N90" s="26">
        <v>100</v>
      </c>
      <c r="O90" s="26">
        <v>100</v>
      </c>
      <c r="P90" s="8" t="s">
        <v>90</v>
      </c>
      <c r="Q90" s="10">
        <v>5</v>
      </c>
      <c r="R90" s="10">
        <v>5</v>
      </c>
      <c r="S90" s="26">
        <f t="shared" si="16"/>
        <v>100</v>
      </c>
    </row>
    <row r="91" spans="1:19" ht="63.75" x14ac:dyDescent="0.25">
      <c r="A91" s="10"/>
      <c r="B91" s="8" t="s">
        <v>91</v>
      </c>
      <c r="C91" s="10"/>
      <c r="D91" s="9">
        <f t="shared" si="2"/>
        <v>0</v>
      </c>
      <c r="E91" s="9">
        <f t="shared" si="2"/>
        <v>0</v>
      </c>
      <c r="F91" s="11">
        <f>'[1]план прогр'!F296</f>
        <v>0</v>
      </c>
      <c r="G91" s="11"/>
      <c r="H91" s="11">
        <f>'[1]план прогр'!F297</f>
        <v>0</v>
      </c>
      <c r="I91" s="11"/>
      <c r="J91" s="11"/>
      <c r="K91" s="11"/>
      <c r="L91" s="11">
        <f>'[1]план прогр'!F299</f>
        <v>0</v>
      </c>
      <c r="M91" s="17"/>
      <c r="N91" s="26">
        <v>100</v>
      </c>
      <c r="O91" s="26">
        <v>100</v>
      </c>
      <c r="P91" s="8"/>
      <c r="Q91" s="10"/>
      <c r="R91" s="10"/>
      <c r="S91" s="26"/>
    </row>
    <row r="92" spans="1:19" ht="25.5" x14ac:dyDescent="0.25">
      <c r="A92" s="10"/>
      <c r="B92" s="8" t="s">
        <v>92</v>
      </c>
      <c r="C92" s="10"/>
      <c r="D92" s="9">
        <f t="shared" si="2"/>
        <v>0</v>
      </c>
      <c r="E92" s="9">
        <f t="shared" si="2"/>
        <v>0</v>
      </c>
      <c r="F92" s="11">
        <f>'[1]план прогр'!F303</f>
        <v>0</v>
      </c>
      <c r="G92" s="11"/>
      <c r="H92" s="11">
        <f>'[1]план прогр'!F304</f>
        <v>0</v>
      </c>
      <c r="I92" s="11"/>
      <c r="J92" s="11">
        <f>'[1]план прогр'!F305</f>
        <v>0</v>
      </c>
      <c r="K92" s="11"/>
      <c r="L92" s="11">
        <f>'[1]план прогр'!F306</f>
        <v>0</v>
      </c>
      <c r="M92" s="17"/>
      <c r="N92" s="26">
        <v>100</v>
      </c>
      <c r="O92" s="26">
        <v>100</v>
      </c>
      <c r="P92" s="8"/>
      <c r="Q92" s="10"/>
      <c r="R92" s="10"/>
      <c r="S92" s="26"/>
    </row>
    <row r="93" spans="1:19" ht="38.25" x14ac:dyDescent="0.25">
      <c r="A93" s="10"/>
      <c r="B93" s="8" t="s">
        <v>93</v>
      </c>
      <c r="C93" s="10"/>
      <c r="D93" s="9">
        <f t="shared" si="2"/>
        <v>0</v>
      </c>
      <c r="E93" s="9">
        <f t="shared" si="2"/>
        <v>0</v>
      </c>
      <c r="F93" s="11">
        <f>F94+F95+F96</f>
        <v>0</v>
      </c>
      <c r="G93" s="11">
        <f t="shared" ref="G93:M93" si="18">G94+G95+G96</f>
        <v>0</v>
      </c>
      <c r="H93" s="11">
        <f t="shared" si="18"/>
        <v>0</v>
      </c>
      <c r="I93" s="11">
        <f t="shared" si="18"/>
        <v>0</v>
      </c>
      <c r="J93" s="11">
        <f t="shared" si="18"/>
        <v>0</v>
      </c>
      <c r="K93" s="11">
        <f t="shared" si="18"/>
        <v>0</v>
      </c>
      <c r="L93" s="11">
        <f t="shared" si="18"/>
        <v>0</v>
      </c>
      <c r="M93" s="11">
        <f t="shared" si="18"/>
        <v>0</v>
      </c>
      <c r="N93" s="26">
        <v>100</v>
      </c>
      <c r="O93" s="26">
        <v>100</v>
      </c>
      <c r="P93" s="8"/>
      <c r="Q93" s="10"/>
      <c r="R93" s="10"/>
      <c r="S93" s="26"/>
    </row>
    <row r="94" spans="1:19" ht="63.75" x14ac:dyDescent="0.25">
      <c r="A94" s="10"/>
      <c r="B94" s="8" t="s">
        <v>94</v>
      </c>
      <c r="C94" s="10"/>
      <c r="D94" s="9">
        <f t="shared" si="2"/>
        <v>0</v>
      </c>
      <c r="E94" s="9">
        <f t="shared" si="2"/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1">
        <v>0</v>
      </c>
      <c r="N94" s="26">
        <v>100</v>
      </c>
      <c r="O94" s="26">
        <v>100</v>
      </c>
      <c r="P94" s="8" t="s">
        <v>95</v>
      </c>
      <c r="Q94" s="10">
        <v>56</v>
      </c>
      <c r="R94" s="10">
        <v>56</v>
      </c>
      <c r="S94" s="26">
        <f t="shared" si="16"/>
        <v>100</v>
      </c>
    </row>
    <row r="95" spans="1:19" ht="89.25" x14ac:dyDescent="0.25">
      <c r="A95" s="10"/>
      <c r="B95" s="8" t="s">
        <v>96</v>
      </c>
      <c r="C95" s="10"/>
      <c r="D95" s="9">
        <f t="shared" si="2"/>
        <v>0</v>
      </c>
      <c r="E95" s="9">
        <f t="shared" si="2"/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1">
        <v>0</v>
      </c>
      <c r="N95" s="26">
        <v>100</v>
      </c>
      <c r="O95" s="26">
        <v>100</v>
      </c>
      <c r="P95" s="8" t="s">
        <v>97</v>
      </c>
      <c r="Q95" s="10">
        <v>7</v>
      </c>
      <c r="R95" s="10">
        <v>10</v>
      </c>
      <c r="S95" s="26">
        <f t="shared" si="16"/>
        <v>142.85714285714286</v>
      </c>
    </row>
    <row r="96" spans="1:19" ht="89.25" x14ac:dyDescent="0.25">
      <c r="A96" s="10"/>
      <c r="B96" s="8" t="s">
        <v>98</v>
      </c>
      <c r="C96" s="10"/>
      <c r="D96" s="9">
        <f t="shared" si="2"/>
        <v>0</v>
      </c>
      <c r="E96" s="9">
        <f t="shared" si="2"/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1">
        <v>0</v>
      </c>
      <c r="N96" s="26">
        <v>100</v>
      </c>
      <c r="O96" s="26">
        <v>100</v>
      </c>
      <c r="P96" s="8" t="s">
        <v>99</v>
      </c>
      <c r="Q96" s="10">
        <v>4</v>
      </c>
      <c r="R96" s="10">
        <v>4</v>
      </c>
      <c r="S96" s="26">
        <f t="shared" si="16"/>
        <v>100</v>
      </c>
    </row>
    <row r="97" spans="1:20" ht="25.5" x14ac:dyDescent="0.25">
      <c r="A97" s="10"/>
      <c r="B97" s="8" t="s">
        <v>100</v>
      </c>
      <c r="C97" s="10"/>
      <c r="D97" s="9">
        <f t="shared" si="2"/>
        <v>25243.65</v>
      </c>
      <c r="E97" s="9">
        <f t="shared" si="2"/>
        <v>25243.599999999999</v>
      </c>
      <c r="F97" s="11">
        <f>F98+F99</f>
        <v>0</v>
      </c>
      <c r="G97" s="11">
        <f t="shared" ref="G97:M97" si="19">G98+G99</f>
        <v>0</v>
      </c>
      <c r="H97" s="11">
        <f t="shared" si="19"/>
        <v>0</v>
      </c>
      <c r="I97" s="11">
        <f t="shared" si="19"/>
        <v>0</v>
      </c>
      <c r="J97" s="11">
        <f t="shared" si="19"/>
        <v>25243.65</v>
      </c>
      <c r="K97" s="11">
        <f t="shared" si="19"/>
        <v>25243.599999999999</v>
      </c>
      <c r="L97" s="11">
        <f t="shared" si="19"/>
        <v>0</v>
      </c>
      <c r="M97" s="11">
        <f t="shared" si="19"/>
        <v>0</v>
      </c>
      <c r="N97" s="26">
        <v>100</v>
      </c>
      <c r="O97" s="26">
        <v>100</v>
      </c>
      <c r="P97" s="8"/>
      <c r="Q97" s="10"/>
      <c r="R97" s="10"/>
      <c r="S97" s="26"/>
    </row>
    <row r="98" spans="1:20" ht="51" x14ac:dyDescent="0.25">
      <c r="A98" s="10"/>
      <c r="B98" s="8" t="s">
        <v>101</v>
      </c>
      <c r="C98" s="10"/>
      <c r="D98" s="9">
        <f t="shared" si="2"/>
        <v>6025.82</v>
      </c>
      <c r="E98" s="9">
        <f t="shared" si="2"/>
        <v>6025.8</v>
      </c>
      <c r="F98" s="11">
        <f>'[1]план прогр'!F345</f>
        <v>0</v>
      </c>
      <c r="G98" s="11">
        <v>0</v>
      </c>
      <c r="H98" s="11">
        <f>'[1]план прогр'!F346</f>
        <v>0</v>
      </c>
      <c r="I98" s="11">
        <v>0</v>
      </c>
      <c r="J98" s="11">
        <f>'[1]план прогр'!F347</f>
        <v>6025.82</v>
      </c>
      <c r="K98" s="11">
        <v>6025.8</v>
      </c>
      <c r="L98" s="11">
        <f>'[1]план прогр'!F348</f>
        <v>0</v>
      </c>
      <c r="M98" s="11">
        <v>0</v>
      </c>
      <c r="N98" s="26">
        <v>100</v>
      </c>
      <c r="O98" s="26">
        <v>100</v>
      </c>
      <c r="P98" s="8" t="s">
        <v>102</v>
      </c>
      <c r="Q98" s="10">
        <v>100</v>
      </c>
      <c r="R98" s="26">
        <v>99.39</v>
      </c>
      <c r="S98" s="26">
        <f t="shared" si="16"/>
        <v>99.39</v>
      </c>
    </row>
    <row r="99" spans="1:20" ht="63.75" x14ac:dyDescent="0.25">
      <c r="A99" s="10"/>
      <c r="B99" s="8" t="s">
        <v>103</v>
      </c>
      <c r="C99" s="10"/>
      <c r="D99" s="9">
        <f t="shared" si="2"/>
        <v>19217.830000000002</v>
      </c>
      <c r="E99" s="9">
        <f t="shared" si="2"/>
        <v>19217.8</v>
      </c>
      <c r="F99" s="11">
        <f>'[1]план прогр'!F352</f>
        <v>0</v>
      </c>
      <c r="G99" s="11">
        <v>0</v>
      </c>
      <c r="H99" s="11">
        <f>'[1]план прогр'!F353</f>
        <v>0</v>
      </c>
      <c r="I99" s="11">
        <v>0</v>
      </c>
      <c r="J99" s="11">
        <f>'[1]план прогр'!F354</f>
        <v>19217.830000000002</v>
      </c>
      <c r="K99" s="11">
        <v>19217.8</v>
      </c>
      <c r="L99" s="11">
        <f>'[1]план прогр'!F355</f>
        <v>0</v>
      </c>
      <c r="M99" s="11">
        <v>0</v>
      </c>
      <c r="N99" s="26">
        <v>100</v>
      </c>
      <c r="O99" s="26">
        <v>100</v>
      </c>
      <c r="P99" s="8"/>
      <c r="Q99" s="10"/>
      <c r="R99" s="10"/>
      <c r="S99" s="26"/>
    </row>
    <row r="100" spans="1:20" ht="76.5" x14ac:dyDescent="0.25">
      <c r="A100" s="51">
        <v>3</v>
      </c>
      <c r="B100" s="51" t="s">
        <v>120</v>
      </c>
      <c r="C100" s="51" t="s">
        <v>107</v>
      </c>
      <c r="D100" s="51">
        <v>1934.9</v>
      </c>
      <c r="E100" s="51">
        <v>1934.9</v>
      </c>
      <c r="F100" s="51">
        <v>0</v>
      </c>
      <c r="G100" s="51">
        <v>0</v>
      </c>
      <c r="H100" s="51">
        <v>1350.1</v>
      </c>
      <c r="I100" s="51">
        <v>1350.1</v>
      </c>
      <c r="J100" s="51">
        <v>584.79999999999995</v>
      </c>
      <c r="K100" s="51">
        <v>584.79999999999995</v>
      </c>
      <c r="L100" s="51">
        <v>0</v>
      </c>
      <c r="M100" s="51">
        <v>0</v>
      </c>
      <c r="N100" s="56">
        <v>100</v>
      </c>
      <c r="O100" s="56">
        <f>E100/D100*100</f>
        <v>100</v>
      </c>
      <c r="P100" s="4"/>
      <c r="Q100" s="4"/>
      <c r="R100" s="4"/>
      <c r="S100" s="47"/>
      <c r="T100">
        <f>F100+H100+J100</f>
        <v>1934.8999999999999</v>
      </c>
    </row>
    <row r="101" spans="1:20" ht="114.75" x14ac:dyDescent="0.25">
      <c r="A101" s="8"/>
      <c r="B101" s="8" t="s">
        <v>108</v>
      </c>
      <c r="C101" s="8"/>
      <c r="D101" s="8">
        <v>539.79999999999995</v>
      </c>
      <c r="E101" s="8">
        <v>539.79999999999995</v>
      </c>
      <c r="F101" s="8">
        <v>0</v>
      </c>
      <c r="G101" s="8">
        <v>0</v>
      </c>
      <c r="H101" s="8">
        <v>30</v>
      </c>
      <c r="I101" s="8">
        <v>30</v>
      </c>
      <c r="J101" s="8">
        <v>509.8</v>
      </c>
      <c r="K101" s="8">
        <v>509.8</v>
      </c>
      <c r="L101" s="8">
        <v>0</v>
      </c>
      <c r="M101" s="8">
        <v>0</v>
      </c>
      <c r="N101" s="27">
        <v>100</v>
      </c>
      <c r="O101" s="27">
        <f t="shared" ref="O101:O106" si="20">E101/D101*100</f>
        <v>100</v>
      </c>
      <c r="P101" s="8" t="s">
        <v>109</v>
      </c>
      <c r="Q101" s="8">
        <v>1</v>
      </c>
      <c r="R101" s="8">
        <v>1</v>
      </c>
      <c r="S101" s="27">
        <f>R101/Q101*100</f>
        <v>100</v>
      </c>
    </row>
    <row r="102" spans="1:20" ht="114.75" x14ac:dyDescent="0.25">
      <c r="A102" s="8"/>
      <c r="B102" s="8" t="s">
        <v>110</v>
      </c>
      <c r="C102" s="8"/>
      <c r="D102" s="8">
        <v>1385.1</v>
      </c>
      <c r="E102" s="8">
        <v>1385.1</v>
      </c>
      <c r="F102" s="8">
        <v>0</v>
      </c>
      <c r="G102" s="8">
        <v>0</v>
      </c>
      <c r="H102" s="8">
        <v>1310.0999999999999</v>
      </c>
      <c r="I102" s="8">
        <v>1310.0999999999999</v>
      </c>
      <c r="J102" s="8">
        <v>75</v>
      </c>
      <c r="K102" s="8">
        <v>75</v>
      </c>
      <c r="L102" s="8">
        <v>0</v>
      </c>
      <c r="M102" s="8">
        <v>0</v>
      </c>
      <c r="N102" s="27">
        <v>100</v>
      </c>
      <c r="O102" s="27">
        <f t="shared" si="20"/>
        <v>100</v>
      </c>
      <c r="P102" s="8" t="s">
        <v>111</v>
      </c>
      <c r="Q102" s="8">
        <v>2</v>
      </c>
      <c r="R102" s="8">
        <v>2</v>
      </c>
      <c r="S102" s="27">
        <f t="shared" ref="S102:S106" si="21">R102/Q102*100</f>
        <v>100</v>
      </c>
    </row>
    <row r="103" spans="1:20" ht="63.75" x14ac:dyDescent="0.25">
      <c r="A103" s="8"/>
      <c r="B103" s="8" t="s">
        <v>112</v>
      </c>
      <c r="C103" s="8"/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27">
        <v>100</v>
      </c>
      <c r="O103" s="27">
        <v>100</v>
      </c>
      <c r="P103" s="8" t="s">
        <v>113</v>
      </c>
      <c r="Q103" s="8">
        <v>3</v>
      </c>
      <c r="R103" s="8">
        <v>3</v>
      </c>
      <c r="S103" s="27">
        <f t="shared" si="21"/>
        <v>100</v>
      </c>
    </row>
    <row r="104" spans="1:20" ht="114.75" x14ac:dyDescent="0.25">
      <c r="A104" s="8"/>
      <c r="B104" s="8" t="s">
        <v>114</v>
      </c>
      <c r="C104" s="8"/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27">
        <v>100</v>
      </c>
      <c r="O104" s="27">
        <v>100</v>
      </c>
      <c r="P104" s="8" t="s">
        <v>115</v>
      </c>
      <c r="Q104" s="8">
        <v>7</v>
      </c>
      <c r="R104" s="8">
        <v>7</v>
      </c>
      <c r="S104" s="27">
        <f t="shared" si="21"/>
        <v>100</v>
      </c>
    </row>
    <row r="105" spans="1:20" ht="76.5" x14ac:dyDescent="0.25">
      <c r="A105" s="8"/>
      <c r="B105" s="8" t="s">
        <v>116</v>
      </c>
      <c r="C105" s="8"/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27">
        <v>100</v>
      </c>
      <c r="O105" s="27">
        <v>100</v>
      </c>
      <c r="P105" s="8" t="s">
        <v>117</v>
      </c>
      <c r="Q105" s="8">
        <v>7</v>
      </c>
      <c r="R105" s="8">
        <v>7</v>
      </c>
      <c r="S105" s="27">
        <f t="shared" si="21"/>
        <v>100</v>
      </c>
    </row>
    <row r="106" spans="1:20" ht="114.75" x14ac:dyDescent="0.25">
      <c r="A106" s="8"/>
      <c r="B106" s="8" t="s">
        <v>118</v>
      </c>
      <c r="C106" s="8"/>
      <c r="D106" s="8">
        <v>10</v>
      </c>
      <c r="E106" s="8">
        <v>10</v>
      </c>
      <c r="F106" s="8">
        <v>0</v>
      </c>
      <c r="G106" s="8">
        <v>0</v>
      </c>
      <c r="H106" s="8">
        <v>10</v>
      </c>
      <c r="I106" s="8">
        <v>10</v>
      </c>
      <c r="J106" s="8">
        <v>0</v>
      </c>
      <c r="K106" s="8">
        <v>0</v>
      </c>
      <c r="L106" s="8">
        <v>0</v>
      </c>
      <c r="M106" s="8">
        <v>0</v>
      </c>
      <c r="N106" s="27">
        <v>100</v>
      </c>
      <c r="O106" s="27">
        <f t="shared" si="20"/>
        <v>100</v>
      </c>
      <c r="P106" s="8" t="s">
        <v>119</v>
      </c>
      <c r="Q106" s="8">
        <v>1</v>
      </c>
      <c r="R106" s="8">
        <v>1</v>
      </c>
      <c r="S106" s="27">
        <f t="shared" si="21"/>
        <v>100</v>
      </c>
    </row>
    <row r="107" spans="1:20" ht="77.25" customHeight="1" x14ac:dyDescent="0.25">
      <c r="A107" s="49">
        <v>4</v>
      </c>
      <c r="B107" s="51" t="s">
        <v>122</v>
      </c>
      <c r="C107" s="49" t="s">
        <v>106</v>
      </c>
      <c r="D107" s="53">
        <f>D108+D118</f>
        <v>43608.299999999996</v>
      </c>
      <c r="E107" s="53">
        <f>E108+E118</f>
        <v>43608.299999999996</v>
      </c>
      <c r="F107" s="53">
        <v>0</v>
      </c>
      <c r="G107" s="53">
        <v>0</v>
      </c>
      <c r="H107" s="53">
        <f>H108+H118</f>
        <v>5076</v>
      </c>
      <c r="I107" s="53">
        <f>I108+I118</f>
        <v>5076</v>
      </c>
      <c r="J107" s="53">
        <f>J108+J118</f>
        <v>38532.299999999996</v>
      </c>
      <c r="K107" s="53">
        <f>K108+K118</f>
        <v>38532.299999999996</v>
      </c>
      <c r="L107" s="53">
        <v>0</v>
      </c>
      <c r="M107" s="53">
        <v>0</v>
      </c>
      <c r="N107" s="53">
        <v>100</v>
      </c>
      <c r="O107" s="53">
        <f>E107/D107*100</f>
        <v>100</v>
      </c>
      <c r="P107" s="51"/>
      <c r="Q107" s="49"/>
      <c r="R107" s="49"/>
      <c r="S107" s="53"/>
      <c r="T107" s="25">
        <f>F107+H107+J107</f>
        <v>43608.299999999996</v>
      </c>
    </row>
    <row r="108" spans="1:20" ht="38.25" x14ac:dyDescent="0.25">
      <c r="A108" s="104"/>
      <c r="B108" s="107" t="s">
        <v>371</v>
      </c>
      <c r="C108" s="132"/>
      <c r="D108" s="132">
        <v>4960.13</v>
      </c>
      <c r="E108" s="132">
        <f>SUM(E111:E117)</f>
        <v>4960.13</v>
      </c>
      <c r="F108" s="132">
        <v>0</v>
      </c>
      <c r="G108" s="132">
        <v>0</v>
      </c>
      <c r="H108" s="132">
        <v>3966</v>
      </c>
      <c r="I108" s="132">
        <f>SUM(I111:I117)</f>
        <v>3966</v>
      </c>
      <c r="J108" s="132">
        <v>994.13</v>
      </c>
      <c r="K108" s="132">
        <f>SUM(K111:K117)</f>
        <v>994.13</v>
      </c>
      <c r="L108" s="132">
        <v>0</v>
      </c>
      <c r="M108" s="132">
        <v>0</v>
      </c>
      <c r="N108" s="132"/>
      <c r="O108" s="132"/>
      <c r="P108" s="27" t="s">
        <v>378</v>
      </c>
      <c r="Q108" s="87">
        <v>53</v>
      </c>
      <c r="R108" s="26">
        <v>61.1</v>
      </c>
      <c r="S108" s="26">
        <f>R108/Q108*100</f>
        <v>115.28301886792454</v>
      </c>
    </row>
    <row r="109" spans="1:20" ht="38.25" x14ac:dyDescent="0.25">
      <c r="A109" s="105"/>
      <c r="B109" s="108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27" t="s">
        <v>379</v>
      </c>
      <c r="Q109" s="87">
        <v>7.8</v>
      </c>
      <c r="R109" s="26">
        <v>10.27</v>
      </c>
      <c r="S109" s="26">
        <f t="shared" ref="S109:S110" si="22">R109/Q109*100</f>
        <v>131.66666666666666</v>
      </c>
    </row>
    <row r="110" spans="1:20" ht="25.5" x14ac:dyDescent="0.25">
      <c r="A110" s="106"/>
      <c r="B110" s="109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27" t="s">
        <v>380</v>
      </c>
      <c r="Q110" s="87">
        <v>571</v>
      </c>
      <c r="R110" s="87">
        <v>475</v>
      </c>
      <c r="S110" s="26">
        <f t="shared" si="22"/>
        <v>83.187390542907181</v>
      </c>
    </row>
    <row r="111" spans="1:20" ht="39" x14ac:dyDescent="0.25">
      <c r="A111" s="10"/>
      <c r="B111" s="86" t="s">
        <v>372</v>
      </c>
      <c r="C111" s="26"/>
      <c r="D111" s="26">
        <v>170</v>
      </c>
      <c r="E111" s="26">
        <v>170</v>
      </c>
      <c r="F111" s="26">
        <v>0</v>
      </c>
      <c r="G111" s="26">
        <v>0</v>
      </c>
      <c r="H111" s="26">
        <v>0</v>
      </c>
      <c r="I111" s="26">
        <v>0</v>
      </c>
      <c r="J111" s="26">
        <v>170</v>
      </c>
      <c r="K111" s="26">
        <v>170</v>
      </c>
      <c r="L111" s="26">
        <v>0</v>
      </c>
      <c r="M111" s="26">
        <v>0</v>
      </c>
      <c r="N111" s="26"/>
      <c r="O111" s="26"/>
      <c r="P111" s="27"/>
      <c r="Q111" s="26"/>
      <c r="R111" s="26"/>
      <c r="S111" s="26"/>
    </row>
    <row r="112" spans="1:20" ht="39" x14ac:dyDescent="0.25">
      <c r="A112" s="10"/>
      <c r="B112" s="86" t="s">
        <v>368</v>
      </c>
      <c r="C112" s="26"/>
      <c r="D112" s="26">
        <v>2031.5</v>
      </c>
      <c r="E112" s="26">
        <f>I112+K112</f>
        <v>2031.5</v>
      </c>
      <c r="F112" s="26">
        <v>0</v>
      </c>
      <c r="G112" s="26">
        <v>0</v>
      </c>
      <c r="H112" s="26">
        <v>1999</v>
      </c>
      <c r="I112" s="26">
        <v>1999</v>
      </c>
      <c r="J112" s="26">
        <v>32.5</v>
      </c>
      <c r="K112" s="26">
        <v>32.5</v>
      </c>
      <c r="L112" s="26">
        <v>0</v>
      </c>
      <c r="M112" s="26">
        <v>0</v>
      </c>
      <c r="N112" s="26"/>
      <c r="O112" s="26"/>
      <c r="P112" s="27"/>
      <c r="Q112" s="26"/>
      <c r="R112" s="26"/>
      <c r="S112" s="26"/>
    </row>
    <row r="113" spans="1:20" ht="51.75" x14ac:dyDescent="0.25">
      <c r="A113" s="10"/>
      <c r="B113" s="86" t="s">
        <v>369</v>
      </c>
      <c r="C113" s="26"/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/>
      <c r="O113" s="26"/>
      <c r="P113" s="27"/>
      <c r="Q113" s="26"/>
      <c r="R113" s="26"/>
      <c r="S113" s="26"/>
    </row>
    <row r="114" spans="1:20" ht="77.25" x14ac:dyDescent="0.25">
      <c r="A114" s="10"/>
      <c r="B114" s="86" t="s">
        <v>370</v>
      </c>
      <c r="C114" s="26"/>
      <c r="D114" s="26">
        <v>100</v>
      </c>
      <c r="E114" s="26">
        <f>K114</f>
        <v>100</v>
      </c>
      <c r="F114" s="26">
        <v>0</v>
      </c>
      <c r="G114" s="26">
        <v>0</v>
      </c>
      <c r="H114" s="26">
        <v>0</v>
      </c>
      <c r="I114" s="26">
        <v>0</v>
      </c>
      <c r="J114" s="26">
        <v>100</v>
      </c>
      <c r="K114" s="26">
        <v>100</v>
      </c>
      <c r="L114" s="26">
        <v>0</v>
      </c>
      <c r="M114" s="26">
        <v>0</v>
      </c>
      <c r="N114" s="26"/>
      <c r="O114" s="26"/>
      <c r="P114" s="27"/>
      <c r="Q114" s="26"/>
      <c r="R114" s="26"/>
      <c r="S114" s="26"/>
    </row>
    <row r="115" spans="1:20" ht="102.75" x14ac:dyDescent="0.25">
      <c r="A115" s="10"/>
      <c r="B115" s="86" t="s">
        <v>373</v>
      </c>
      <c r="C115" s="26"/>
      <c r="D115" s="26">
        <v>891.91</v>
      </c>
      <c r="E115" s="26">
        <f>I115+K115</f>
        <v>891.91</v>
      </c>
      <c r="F115" s="26">
        <v>0</v>
      </c>
      <c r="G115" s="26">
        <v>0</v>
      </c>
      <c r="H115" s="26">
        <v>830</v>
      </c>
      <c r="I115" s="26">
        <v>830</v>
      </c>
      <c r="J115" s="26">
        <v>61.91</v>
      </c>
      <c r="K115" s="26">
        <v>61.91</v>
      </c>
      <c r="L115" s="26">
        <v>0</v>
      </c>
      <c r="M115" s="26">
        <v>0</v>
      </c>
      <c r="N115" s="26"/>
      <c r="O115" s="26"/>
      <c r="P115" s="27"/>
      <c r="Q115" s="26"/>
      <c r="R115" s="26"/>
      <c r="S115" s="26"/>
    </row>
    <row r="116" spans="1:20" ht="51.75" x14ac:dyDescent="0.25">
      <c r="A116" s="10"/>
      <c r="B116" s="86" t="s">
        <v>374</v>
      </c>
      <c r="C116" s="26"/>
      <c r="D116" s="26">
        <v>611.22</v>
      </c>
      <c r="E116" s="26">
        <f>K116</f>
        <v>611.22</v>
      </c>
      <c r="F116" s="26">
        <v>0</v>
      </c>
      <c r="G116" s="26">
        <v>0</v>
      </c>
      <c r="H116" s="26">
        <v>0</v>
      </c>
      <c r="I116" s="26">
        <v>0</v>
      </c>
      <c r="J116" s="26">
        <v>611.22</v>
      </c>
      <c r="K116" s="26">
        <v>611.22</v>
      </c>
      <c r="L116" s="26">
        <v>0</v>
      </c>
      <c r="M116" s="26">
        <v>0</v>
      </c>
      <c r="N116" s="26"/>
      <c r="O116" s="26"/>
      <c r="P116" s="27"/>
      <c r="Q116" s="26"/>
      <c r="R116" s="26"/>
      <c r="S116" s="26"/>
    </row>
    <row r="117" spans="1:20" ht="26.25" x14ac:dyDescent="0.25">
      <c r="A117" s="10"/>
      <c r="B117" s="86" t="s">
        <v>375</v>
      </c>
      <c r="C117" s="26"/>
      <c r="D117" s="26">
        <v>1155.5</v>
      </c>
      <c r="E117" s="26">
        <f>I117+K117</f>
        <v>1155.5</v>
      </c>
      <c r="F117" s="26">
        <v>0</v>
      </c>
      <c r="G117" s="26">
        <v>0</v>
      </c>
      <c r="H117" s="26">
        <v>1137</v>
      </c>
      <c r="I117" s="26">
        <v>1137</v>
      </c>
      <c r="J117" s="26">
        <v>18.5</v>
      </c>
      <c r="K117" s="26">
        <v>18.5</v>
      </c>
      <c r="L117" s="26">
        <v>0</v>
      </c>
      <c r="M117" s="26">
        <v>0</v>
      </c>
      <c r="N117" s="26"/>
      <c r="O117" s="26"/>
      <c r="P117" s="27"/>
      <c r="Q117" s="26"/>
      <c r="R117" s="26"/>
      <c r="S117" s="26"/>
    </row>
    <row r="118" spans="1:20" ht="51.75" x14ac:dyDescent="0.25">
      <c r="A118" s="10"/>
      <c r="B118" s="86" t="s">
        <v>376</v>
      </c>
      <c r="C118" s="26"/>
      <c r="D118" s="26">
        <v>38648.17</v>
      </c>
      <c r="E118" s="26">
        <f>E119</f>
        <v>38648.17</v>
      </c>
      <c r="F118" s="26">
        <v>0</v>
      </c>
      <c r="G118" s="26">
        <v>0</v>
      </c>
      <c r="H118" s="26">
        <v>1110</v>
      </c>
      <c r="I118" s="26">
        <f>I119</f>
        <v>1110</v>
      </c>
      <c r="J118" s="26">
        <v>37538.17</v>
      </c>
      <c r="K118" s="26">
        <f>K119</f>
        <v>37538.17</v>
      </c>
      <c r="L118" s="26">
        <v>0</v>
      </c>
      <c r="M118" s="26">
        <v>0</v>
      </c>
      <c r="N118" s="26"/>
      <c r="O118" s="26"/>
      <c r="P118" s="27"/>
      <c r="Q118" s="26"/>
      <c r="R118" s="26"/>
      <c r="S118" s="26"/>
    </row>
    <row r="119" spans="1:20" ht="64.5" x14ac:dyDescent="0.25">
      <c r="A119" s="10"/>
      <c r="B119" s="86" t="s">
        <v>377</v>
      </c>
      <c r="C119" s="26"/>
      <c r="D119" s="26">
        <v>38648.17</v>
      </c>
      <c r="E119" s="26">
        <f>I119+K119</f>
        <v>38648.17</v>
      </c>
      <c r="F119" s="26">
        <v>0</v>
      </c>
      <c r="G119" s="26">
        <v>0</v>
      </c>
      <c r="H119" s="26">
        <v>1110</v>
      </c>
      <c r="I119" s="26">
        <v>1110</v>
      </c>
      <c r="J119" s="26">
        <v>37538.17</v>
      </c>
      <c r="K119" s="26">
        <v>37538.17</v>
      </c>
      <c r="L119" s="26">
        <v>0</v>
      </c>
      <c r="M119" s="26">
        <v>0</v>
      </c>
      <c r="N119" s="26"/>
      <c r="O119" s="26"/>
      <c r="P119" s="27"/>
      <c r="Q119" s="26"/>
      <c r="R119" s="26"/>
      <c r="S119" s="26"/>
    </row>
    <row r="120" spans="1:20" ht="64.5" x14ac:dyDescent="0.25">
      <c r="A120" s="49">
        <v>5</v>
      </c>
      <c r="B120" s="54" t="s">
        <v>123</v>
      </c>
      <c r="C120" s="49" t="s">
        <v>106</v>
      </c>
      <c r="D120" s="56">
        <v>16556.96</v>
      </c>
      <c r="E120" s="56">
        <v>16556.96</v>
      </c>
      <c r="F120" s="56">
        <v>0</v>
      </c>
      <c r="G120" s="56">
        <v>0</v>
      </c>
      <c r="H120" s="56">
        <v>0</v>
      </c>
      <c r="I120" s="56">
        <v>0</v>
      </c>
      <c r="J120" s="56">
        <v>16556.96</v>
      </c>
      <c r="K120" s="56">
        <v>16556.96</v>
      </c>
      <c r="L120" s="56">
        <v>0</v>
      </c>
      <c r="M120" s="56">
        <v>0</v>
      </c>
      <c r="N120" s="56">
        <v>100</v>
      </c>
      <c r="O120" s="56">
        <f>E120/D120*100</f>
        <v>100</v>
      </c>
      <c r="P120" s="51"/>
      <c r="Q120" s="51"/>
      <c r="R120" s="51"/>
      <c r="S120" s="51"/>
      <c r="T120" s="25">
        <f>F120+H120+J120</f>
        <v>16556.96</v>
      </c>
    </row>
    <row r="121" spans="1:20" ht="76.5" x14ac:dyDescent="0.25">
      <c r="A121" s="104"/>
      <c r="B121" s="107"/>
      <c r="C121" s="110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8" t="s">
        <v>357</v>
      </c>
      <c r="Q121" s="63">
        <v>31000</v>
      </c>
      <c r="R121" s="63">
        <v>119261</v>
      </c>
      <c r="S121" s="64">
        <f>R121/Q121*100</f>
        <v>384.71290322580643</v>
      </c>
    </row>
    <row r="122" spans="1:20" ht="76.5" x14ac:dyDescent="0.25">
      <c r="A122" s="105"/>
      <c r="B122" s="108"/>
      <c r="C122" s="111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8" t="s">
        <v>358</v>
      </c>
      <c r="Q122" s="63">
        <v>95</v>
      </c>
      <c r="R122" s="63">
        <v>97</v>
      </c>
      <c r="S122" s="64">
        <f t="shared" ref="S122:S125" si="23">R122/Q122*100</f>
        <v>102.10526315789474</v>
      </c>
    </row>
    <row r="123" spans="1:20" ht="76.5" x14ac:dyDescent="0.25">
      <c r="A123" s="105"/>
      <c r="B123" s="108"/>
      <c r="C123" s="111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8" t="s">
        <v>359</v>
      </c>
      <c r="Q123" s="63">
        <v>100</v>
      </c>
      <c r="R123" s="63">
        <v>100</v>
      </c>
      <c r="S123" s="64">
        <f t="shared" si="23"/>
        <v>100</v>
      </c>
    </row>
    <row r="124" spans="1:20" ht="63.75" x14ac:dyDescent="0.25">
      <c r="A124" s="106"/>
      <c r="B124" s="109"/>
      <c r="C124" s="112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8" t="s">
        <v>360</v>
      </c>
      <c r="Q124" s="63">
        <v>1</v>
      </c>
      <c r="R124" s="63">
        <v>1</v>
      </c>
      <c r="S124" s="64">
        <f t="shared" si="23"/>
        <v>100</v>
      </c>
    </row>
    <row r="125" spans="1:20" ht="89.25" x14ac:dyDescent="0.25">
      <c r="A125" s="10"/>
      <c r="B125" s="8" t="s">
        <v>361</v>
      </c>
      <c r="C125" s="20"/>
      <c r="D125" s="27">
        <v>7461</v>
      </c>
      <c r="E125" s="27">
        <v>7461</v>
      </c>
      <c r="F125" s="27">
        <v>0</v>
      </c>
      <c r="G125" s="27">
        <v>0</v>
      </c>
      <c r="H125" s="27">
        <v>0</v>
      </c>
      <c r="I125" s="27">
        <v>0</v>
      </c>
      <c r="J125" s="27">
        <v>7461</v>
      </c>
      <c r="K125" s="27">
        <v>7461</v>
      </c>
      <c r="L125" s="27">
        <v>0</v>
      </c>
      <c r="M125" s="27">
        <v>0</v>
      </c>
      <c r="N125" s="27">
        <v>100</v>
      </c>
      <c r="O125" s="27">
        <f>E125/D125*100</f>
        <v>100</v>
      </c>
      <c r="P125" s="8" t="s">
        <v>362</v>
      </c>
      <c r="Q125" s="63">
        <v>1000</v>
      </c>
      <c r="R125" s="63">
        <v>1009</v>
      </c>
      <c r="S125" s="64">
        <f t="shared" si="23"/>
        <v>100.89999999999999</v>
      </c>
    </row>
    <row r="126" spans="1:20" ht="76.5" x14ac:dyDescent="0.25">
      <c r="A126" s="10"/>
      <c r="B126" s="8" t="s">
        <v>363</v>
      </c>
      <c r="C126" s="20"/>
      <c r="D126" s="27">
        <v>7461</v>
      </c>
      <c r="E126" s="27">
        <v>7461</v>
      </c>
      <c r="F126" s="27">
        <v>0</v>
      </c>
      <c r="G126" s="27">
        <v>0</v>
      </c>
      <c r="H126" s="27">
        <v>0</v>
      </c>
      <c r="I126" s="27">
        <v>0</v>
      </c>
      <c r="J126" s="27">
        <v>7461</v>
      </c>
      <c r="K126" s="27">
        <v>7461</v>
      </c>
      <c r="L126" s="27">
        <v>0</v>
      </c>
      <c r="M126" s="27">
        <v>0</v>
      </c>
      <c r="N126" s="27">
        <v>0</v>
      </c>
      <c r="O126" s="27">
        <f t="shared" ref="O126:O129" si="24">E126/D126*100</f>
        <v>100</v>
      </c>
      <c r="P126" s="8"/>
      <c r="Q126" s="84"/>
      <c r="R126" s="84"/>
      <c r="S126" s="84"/>
    </row>
    <row r="127" spans="1:20" ht="76.5" x14ac:dyDescent="0.25">
      <c r="A127" s="10"/>
      <c r="B127" s="8" t="s">
        <v>364</v>
      </c>
      <c r="C127" s="20"/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100</v>
      </c>
      <c r="P127" s="8"/>
      <c r="Q127" s="84"/>
      <c r="R127" s="84"/>
      <c r="S127" s="84"/>
    </row>
    <row r="128" spans="1:20" ht="38.25" x14ac:dyDescent="0.25">
      <c r="A128" s="10"/>
      <c r="B128" s="8" t="s">
        <v>365</v>
      </c>
      <c r="C128" s="20"/>
      <c r="D128" s="27">
        <v>9095.9599999999991</v>
      </c>
      <c r="E128" s="27">
        <v>9095.9599999999991</v>
      </c>
      <c r="F128" s="27">
        <v>0</v>
      </c>
      <c r="G128" s="27">
        <v>0</v>
      </c>
      <c r="H128" s="27">
        <v>0</v>
      </c>
      <c r="I128" s="27">
        <v>0</v>
      </c>
      <c r="J128" s="27">
        <v>9095.86</v>
      </c>
      <c r="K128" s="27">
        <v>9095.9599999999991</v>
      </c>
      <c r="L128" s="27">
        <v>0</v>
      </c>
      <c r="M128" s="27">
        <v>0</v>
      </c>
      <c r="N128" s="27">
        <v>0</v>
      </c>
      <c r="O128" s="27">
        <f t="shared" si="24"/>
        <v>100</v>
      </c>
      <c r="P128" s="8"/>
      <c r="Q128" s="84"/>
      <c r="R128" s="84"/>
      <c r="S128" s="84"/>
    </row>
    <row r="129" spans="1:20" ht="92.25" x14ac:dyDescent="0.25">
      <c r="A129" s="10"/>
      <c r="B129" s="8" t="s">
        <v>366</v>
      </c>
      <c r="C129" s="20"/>
      <c r="D129" s="27">
        <v>9095.86</v>
      </c>
      <c r="E129" s="27">
        <v>9095.9599999999991</v>
      </c>
      <c r="F129" s="27">
        <v>0</v>
      </c>
      <c r="G129" s="27">
        <v>0</v>
      </c>
      <c r="H129" s="27">
        <v>0</v>
      </c>
      <c r="I129" s="27">
        <v>0</v>
      </c>
      <c r="J129" s="27">
        <v>9095.9599999999991</v>
      </c>
      <c r="K129" s="27">
        <v>9095.9599999999991</v>
      </c>
      <c r="L129" s="27">
        <v>0</v>
      </c>
      <c r="M129" s="27">
        <v>0</v>
      </c>
      <c r="N129" s="27">
        <v>0</v>
      </c>
      <c r="O129" s="27">
        <f t="shared" si="24"/>
        <v>100.00109940126605</v>
      </c>
      <c r="P129" s="8" t="s">
        <v>367</v>
      </c>
      <c r="Q129" s="63">
        <v>100</v>
      </c>
      <c r="R129" s="63">
        <v>104.82</v>
      </c>
      <c r="S129" s="85">
        <f>R129/Q129*100</f>
        <v>104.82000000000001</v>
      </c>
    </row>
    <row r="130" spans="1:20" ht="64.5" x14ac:dyDescent="0.25">
      <c r="A130" s="49">
        <v>6</v>
      </c>
      <c r="B130" s="54" t="s">
        <v>125</v>
      </c>
      <c r="C130" s="51" t="s">
        <v>124</v>
      </c>
      <c r="D130" s="52">
        <v>35234.199999999997</v>
      </c>
      <c r="E130" s="52">
        <v>35234.199999999997</v>
      </c>
      <c r="F130" s="52">
        <v>988.3</v>
      </c>
      <c r="G130" s="52">
        <v>988.3</v>
      </c>
      <c r="H130" s="52">
        <v>3369.3</v>
      </c>
      <c r="I130" s="52">
        <v>3369.3</v>
      </c>
      <c r="J130" s="52">
        <v>1818.8</v>
      </c>
      <c r="K130" s="52">
        <v>1818.8</v>
      </c>
      <c r="L130" s="52">
        <v>29057.8</v>
      </c>
      <c r="M130" s="52">
        <v>29057.8</v>
      </c>
      <c r="N130" s="56">
        <v>100</v>
      </c>
      <c r="O130" s="56">
        <f>E130/D130*100</f>
        <v>100</v>
      </c>
      <c r="P130" s="51"/>
      <c r="Q130" s="51"/>
      <c r="R130" s="51"/>
      <c r="S130" s="56"/>
      <c r="T130" s="100">
        <f>F130+H130+J130+L130</f>
        <v>35234.199999999997</v>
      </c>
    </row>
    <row r="131" spans="1:20" ht="76.5" x14ac:dyDescent="0.25">
      <c r="A131" s="10"/>
      <c r="B131" s="8" t="s">
        <v>126</v>
      </c>
      <c r="C131" s="8"/>
      <c r="D131" s="9">
        <v>35234.199999999997</v>
      </c>
      <c r="E131" s="9">
        <v>35234.199999999997</v>
      </c>
      <c r="F131" s="9">
        <v>988.3</v>
      </c>
      <c r="G131" s="9">
        <v>988.3</v>
      </c>
      <c r="H131" s="9">
        <v>3369.3</v>
      </c>
      <c r="I131" s="9">
        <v>3369.3</v>
      </c>
      <c r="J131" s="9">
        <v>1818.8</v>
      </c>
      <c r="K131" s="9">
        <v>1818.8</v>
      </c>
      <c r="L131" s="9">
        <v>29057.8</v>
      </c>
      <c r="M131" s="9">
        <v>29057.8</v>
      </c>
      <c r="N131" s="27">
        <v>100</v>
      </c>
      <c r="O131" s="27">
        <v>100</v>
      </c>
      <c r="P131" s="8" t="s">
        <v>127</v>
      </c>
      <c r="Q131" s="8">
        <v>14</v>
      </c>
      <c r="R131" s="8">
        <v>14</v>
      </c>
      <c r="S131" s="27">
        <v>100</v>
      </c>
    </row>
    <row r="132" spans="1:20" ht="127.5" x14ac:dyDescent="0.25">
      <c r="A132" s="51">
        <v>7</v>
      </c>
      <c r="B132" s="50" t="s">
        <v>152</v>
      </c>
      <c r="C132" s="50" t="s">
        <v>106</v>
      </c>
      <c r="D132" s="55">
        <f t="shared" ref="D132:M132" si="25">D133+D143+D147</f>
        <v>342458.5</v>
      </c>
      <c r="E132" s="55">
        <f t="shared" si="25"/>
        <v>336854.5</v>
      </c>
      <c r="F132" s="55">
        <f t="shared" si="25"/>
        <v>0</v>
      </c>
      <c r="G132" s="55">
        <f t="shared" si="25"/>
        <v>0</v>
      </c>
      <c r="H132" s="55">
        <f t="shared" si="25"/>
        <v>221792.7</v>
      </c>
      <c r="I132" s="55">
        <f t="shared" si="25"/>
        <v>217322.5</v>
      </c>
      <c r="J132" s="55">
        <f t="shared" si="25"/>
        <v>120665.79999999999</v>
      </c>
      <c r="K132" s="55">
        <f t="shared" si="25"/>
        <v>119532</v>
      </c>
      <c r="L132" s="55">
        <f t="shared" si="25"/>
        <v>0</v>
      </c>
      <c r="M132" s="55">
        <f t="shared" si="25"/>
        <v>0</v>
      </c>
      <c r="N132" s="55">
        <v>100</v>
      </c>
      <c r="O132" s="89">
        <f>E132/D132%</f>
        <v>98.363597340991674</v>
      </c>
      <c r="P132" s="50"/>
      <c r="Q132" s="51"/>
      <c r="R132" s="51"/>
      <c r="S132" s="56"/>
      <c r="T132" s="100">
        <f>F132+H132+J132</f>
        <v>342458.5</v>
      </c>
    </row>
    <row r="133" spans="1:20" ht="25.5" x14ac:dyDescent="0.25">
      <c r="A133" s="20"/>
      <c r="B133" s="20" t="s">
        <v>153</v>
      </c>
      <c r="C133" s="8"/>
      <c r="D133" s="9">
        <f>D134+D135+D136+D139+D140+D141+D142</f>
        <v>977.19999999999993</v>
      </c>
      <c r="E133" s="9">
        <f>E134+E135+E136+E139+E140+E141+E142</f>
        <v>4.9000000000000004</v>
      </c>
      <c r="F133" s="9">
        <f t="shared" ref="F133:M133" si="26">F134+F135+F136+F139+F140+F141+F142</f>
        <v>0</v>
      </c>
      <c r="G133" s="9">
        <f t="shared" si="26"/>
        <v>0</v>
      </c>
      <c r="H133" s="9">
        <f t="shared" si="26"/>
        <v>0</v>
      </c>
      <c r="I133" s="9">
        <f t="shared" si="26"/>
        <v>0</v>
      </c>
      <c r="J133" s="9">
        <f t="shared" si="26"/>
        <v>977.19999999999993</v>
      </c>
      <c r="K133" s="9">
        <f t="shared" si="26"/>
        <v>4.9000000000000004</v>
      </c>
      <c r="L133" s="9">
        <f t="shared" si="26"/>
        <v>0</v>
      </c>
      <c r="M133" s="9">
        <f t="shared" si="26"/>
        <v>0</v>
      </c>
      <c r="N133" s="9">
        <v>100</v>
      </c>
      <c r="O133" s="27">
        <f>E133/D133%</f>
        <v>0.5014326647564471</v>
      </c>
      <c r="P133" s="21"/>
      <c r="Q133" s="8"/>
      <c r="R133" s="8"/>
      <c r="S133" s="27"/>
    </row>
    <row r="134" spans="1:20" ht="178.5" x14ac:dyDescent="0.25">
      <c r="A134" s="20"/>
      <c r="B134" s="20" t="s">
        <v>154</v>
      </c>
      <c r="C134" s="8"/>
      <c r="D134" s="9">
        <f t="shared" ref="D134:E136" si="27">F134+H134+J134+L134</f>
        <v>0</v>
      </c>
      <c r="E134" s="9">
        <f t="shared" si="27"/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27">
        <v>0</v>
      </c>
      <c r="P134" s="20" t="s">
        <v>128</v>
      </c>
      <c r="Q134" s="8" t="s">
        <v>129</v>
      </c>
      <c r="R134" s="8" t="s">
        <v>130</v>
      </c>
      <c r="S134" s="27">
        <v>100</v>
      </c>
    </row>
    <row r="135" spans="1:20" ht="204" x14ac:dyDescent="0.25">
      <c r="A135" s="20"/>
      <c r="B135" s="20" t="s">
        <v>155</v>
      </c>
      <c r="C135" s="8"/>
      <c r="D135" s="9">
        <f t="shared" si="27"/>
        <v>0</v>
      </c>
      <c r="E135" s="9">
        <f t="shared" si="27"/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27">
        <v>0</v>
      </c>
      <c r="P135" s="20" t="s">
        <v>131</v>
      </c>
      <c r="Q135" s="8" t="s">
        <v>132</v>
      </c>
      <c r="R135" s="63" t="s">
        <v>133</v>
      </c>
      <c r="S135" s="27">
        <v>100</v>
      </c>
    </row>
    <row r="136" spans="1:20" ht="89.25" x14ac:dyDescent="0.25">
      <c r="A136" s="110"/>
      <c r="B136" s="110" t="s">
        <v>156</v>
      </c>
      <c r="C136" s="107"/>
      <c r="D136" s="138">
        <f t="shared" si="27"/>
        <v>0</v>
      </c>
      <c r="E136" s="138">
        <f t="shared" si="27"/>
        <v>0</v>
      </c>
      <c r="F136" s="138">
        <v>0</v>
      </c>
      <c r="G136" s="138">
        <v>0</v>
      </c>
      <c r="H136" s="138">
        <v>0</v>
      </c>
      <c r="I136" s="138">
        <v>0</v>
      </c>
      <c r="J136" s="138">
        <v>0</v>
      </c>
      <c r="K136" s="138">
        <v>0</v>
      </c>
      <c r="L136" s="138">
        <v>0</v>
      </c>
      <c r="M136" s="138">
        <v>0</v>
      </c>
      <c r="N136" s="138">
        <v>0</v>
      </c>
      <c r="O136" s="102">
        <v>0</v>
      </c>
      <c r="P136" s="20" t="s">
        <v>134</v>
      </c>
      <c r="Q136" s="8" t="s">
        <v>135</v>
      </c>
      <c r="R136" s="8" t="s">
        <v>135</v>
      </c>
      <c r="S136" s="27">
        <v>100</v>
      </c>
    </row>
    <row r="137" spans="1:20" ht="114.75" x14ac:dyDescent="0.25">
      <c r="A137" s="111"/>
      <c r="B137" s="111"/>
      <c r="C137" s="108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16"/>
      <c r="P137" s="20" t="s">
        <v>136</v>
      </c>
      <c r="Q137" s="8" t="s">
        <v>135</v>
      </c>
      <c r="R137" s="8" t="s">
        <v>135</v>
      </c>
      <c r="S137" s="27">
        <v>100</v>
      </c>
    </row>
    <row r="138" spans="1:20" ht="229.5" x14ac:dyDescent="0.25">
      <c r="A138" s="112"/>
      <c r="B138" s="112"/>
      <c r="C138" s="109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03"/>
      <c r="P138" s="20" t="s">
        <v>137</v>
      </c>
      <c r="Q138" s="8" t="s">
        <v>138</v>
      </c>
      <c r="R138" s="69" t="s">
        <v>139</v>
      </c>
      <c r="S138" s="27">
        <v>100</v>
      </c>
    </row>
    <row r="139" spans="1:20" ht="114.75" x14ac:dyDescent="0.25">
      <c r="A139" s="20"/>
      <c r="B139" s="22" t="s">
        <v>157</v>
      </c>
      <c r="C139" s="8"/>
      <c r="D139" s="9">
        <f>F139+H139+J139</f>
        <v>972.3</v>
      </c>
      <c r="E139" s="9">
        <f t="shared" ref="D139:E142" si="28">G139+I139+K139+M139</f>
        <v>0</v>
      </c>
      <c r="F139" s="9">
        <v>0</v>
      </c>
      <c r="G139" s="9">
        <v>0</v>
      </c>
      <c r="H139" s="9">
        <v>0</v>
      </c>
      <c r="I139" s="9">
        <v>0</v>
      </c>
      <c r="J139" s="9">
        <v>972.3</v>
      </c>
      <c r="K139" s="9">
        <v>0</v>
      </c>
      <c r="L139" s="9">
        <v>0</v>
      </c>
      <c r="M139" s="9">
        <v>0</v>
      </c>
      <c r="N139" s="9">
        <v>100</v>
      </c>
      <c r="O139" s="27">
        <v>0</v>
      </c>
      <c r="P139" s="20" t="s">
        <v>140</v>
      </c>
      <c r="Q139" s="8" t="s">
        <v>141</v>
      </c>
      <c r="R139" s="8">
        <v>0</v>
      </c>
      <c r="S139" s="27">
        <v>100</v>
      </c>
    </row>
    <row r="140" spans="1:20" ht="102" x14ac:dyDescent="0.25">
      <c r="A140" s="20"/>
      <c r="B140" s="20" t="s">
        <v>158</v>
      </c>
      <c r="C140" s="8"/>
      <c r="D140" s="9">
        <f>F140+H140+J140</f>
        <v>4.9000000000000004</v>
      </c>
      <c r="E140" s="9">
        <f t="shared" si="28"/>
        <v>4.9000000000000004</v>
      </c>
      <c r="F140" s="9">
        <v>0</v>
      </c>
      <c r="G140" s="9">
        <v>0</v>
      </c>
      <c r="H140" s="9">
        <v>0</v>
      </c>
      <c r="I140" s="9">
        <v>0</v>
      </c>
      <c r="J140" s="9">
        <v>4.9000000000000004</v>
      </c>
      <c r="K140" s="9">
        <v>4.9000000000000004</v>
      </c>
      <c r="L140" s="9">
        <v>0</v>
      </c>
      <c r="M140" s="9">
        <v>0</v>
      </c>
      <c r="N140" s="9">
        <v>100</v>
      </c>
      <c r="O140" s="27">
        <f>E140/D140%</f>
        <v>100</v>
      </c>
      <c r="P140" s="20" t="s">
        <v>142</v>
      </c>
      <c r="Q140" s="8" t="s">
        <v>143</v>
      </c>
      <c r="R140" s="8" t="s">
        <v>143</v>
      </c>
      <c r="S140" s="27">
        <v>100</v>
      </c>
    </row>
    <row r="141" spans="1:20" ht="51" x14ac:dyDescent="0.25">
      <c r="A141" s="20"/>
      <c r="B141" s="20" t="s">
        <v>159</v>
      </c>
      <c r="C141" s="8"/>
      <c r="D141" s="9">
        <f t="shared" si="28"/>
        <v>0</v>
      </c>
      <c r="E141" s="9">
        <f t="shared" si="28"/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27">
        <v>0</v>
      </c>
      <c r="P141" s="20" t="s">
        <v>144</v>
      </c>
      <c r="Q141" s="19">
        <v>1</v>
      </c>
      <c r="R141" s="19">
        <v>1</v>
      </c>
      <c r="S141" s="27">
        <v>100</v>
      </c>
    </row>
    <row r="142" spans="1:20" ht="102.75" customHeight="1" x14ac:dyDescent="0.25">
      <c r="A142" s="20"/>
      <c r="B142" s="20" t="s">
        <v>160</v>
      </c>
      <c r="C142" s="8"/>
      <c r="D142" s="9">
        <f t="shared" si="28"/>
        <v>0</v>
      </c>
      <c r="E142" s="9">
        <f t="shared" si="28"/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27">
        <v>0</v>
      </c>
      <c r="P142" s="20" t="s">
        <v>145</v>
      </c>
      <c r="Q142" s="8" t="s">
        <v>132</v>
      </c>
      <c r="R142" s="8" t="s">
        <v>132</v>
      </c>
      <c r="S142" s="27">
        <v>100</v>
      </c>
    </row>
    <row r="143" spans="1:20" ht="102" x14ac:dyDescent="0.25">
      <c r="A143" s="20"/>
      <c r="B143" s="20" t="s">
        <v>161</v>
      </c>
      <c r="C143" s="8"/>
      <c r="D143" s="9">
        <f>F143+H143+J143</f>
        <v>328255.59999999998</v>
      </c>
      <c r="E143" s="9">
        <f t="shared" ref="E143:M143" si="29">E144+E145</f>
        <v>323678.3</v>
      </c>
      <c r="F143" s="9">
        <f t="shared" si="29"/>
        <v>0</v>
      </c>
      <c r="G143" s="9">
        <f t="shared" si="29"/>
        <v>0</v>
      </c>
      <c r="H143" s="9">
        <f t="shared" si="29"/>
        <v>221792.7</v>
      </c>
      <c r="I143" s="9">
        <f t="shared" si="29"/>
        <v>217322.5</v>
      </c>
      <c r="J143" s="9">
        <f t="shared" si="29"/>
        <v>106462.9</v>
      </c>
      <c r="K143" s="9">
        <f t="shared" si="29"/>
        <v>106355.8</v>
      </c>
      <c r="L143" s="9">
        <f t="shared" si="29"/>
        <v>0</v>
      </c>
      <c r="M143" s="9">
        <f t="shared" si="29"/>
        <v>0</v>
      </c>
      <c r="N143" s="9">
        <v>100</v>
      </c>
      <c r="O143" s="27">
        <f>E143/D143%</f>
        <v>98.60556834369315</v>
      </c>
      <c r="P143" s="20"/>
      <c r="Q143" s="8"/>
      <c r="R143" s="8"/>
      <c r="S143" s="27"/>
    </row>
    <row r="144" spans="1:20" ht="204" x14ac:dyDescent="0.25">
      <c r="A144" s="20"/>
      <c r="B144" s="22" t="s">
        <v>162</v>
      </c>
      <c r="C144" s="8"/>
      <c r="D144" s="9">
        <f>F144+H144+J144</f>
        <v>285250.59999999998</v>
      </c>
      <c r="E144" s="9">
        <f>G144+I144+K144+M144</f>
        <v>280673.3</v>
      </c>
      <c r="F144" s="9">
        <v>0</v>
      </c>
      <c r="G144" s="9">
        <v>0</v>
      </c>
      <c r="H144" s="9">
        <v>200787.7</v>
      </c>
      <c r="I144" s="9">
        <v>196317.5</v>
      </c>
      <c r="J144" s="9">
        <v>84462.9</v>
      </c>
      <c r="K144" s="9">
        <v>84355.8</v>
      </c>
      <c r="L144" s="9">
        <v>0</v>
      </c>
      <c r="M144" s="9">
        <v>0</v>
      </c>
      <c r="N144" s="9">
        <v>100</v>
      </c>
      <c r="O144" s="27">
        <f>E144/D144%</f>
        <v>98.395340798582026</v>
      </c>
      <c r="P144" s="20" t="s">
        <v>146</v>
      </c>
      <c r="Q144" s="8" t="s">
        <v>129</v>
      </c>
      <c r="R144" s="8" t="s">
        <v>129</v>
      </c>
      <c r="S144" s="27">
        <v>100</v>
      </c>
    </row>
    <row r="145" spans="1:20" ht="114.75" x14ac:dyDescent="0.25">
      <c r="A145" s="110"/>
      <c r="B145" s="110" t="s">
        <v>163</v>
      </c>
      <c r="C145" s="107"/>
      <c r="D145" s="138">
        <f>F145+H145+J145</f>
        <v>43005</v>
      </c>
      <c r="E145" s="138">
        <f>G145+I145+K145+M145</f>
        <v>43005</v>
      </c>
      <c r="F145" s="138">
        <v>0</v>
      </c>
      <c r="G145" s="138">
        <v>0</v>
      </c>
      <c r="H145" s="138">
        <v>21005</v>
      </c>
      <c r="I145" s="138">
        <v>21005</v>
      </c>
      <c r="J145" s="138">
        <v>22000</v>
      </c>
      <c r="K145" s="138">
        <v>22000</v>
      </c>
      <c r="L145" s="138">
        <v>0</v>
      </c>
      <c r="M145" s="138">
        <v>0</v>
      </c>
      <c r="N145" s="138">
        <v>100</v>
      </c>
      <c r="O145" s="102">
        <f>E145/D145%</f>
        <v>100</v>
      </c>
      <c r="P145" s="20" t="s">
        <v>147</v>
      </c>
      <c r="Q145" s="8" t="s">
        <v>148</v>
      </c>
      <c r="R145" s="63">
        <v>2.4</v>
      </c>
      <c r="S145" s="27">
        <v>100</v>
      </c>
    </row>
    <row r="146" spans="1:20" ht="165.75" x14ac:dyDescent="0.25">
      <c r="A146" s="112"/>
      <c r="B146" s="112"/>
      <c r="C146" s="109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03"/>
      <c r="P146" s="20" t="s">
        <v>149</v>
      </c>
      <c r="Q146" s="19">
        <v>1</v>
      </c>
      <c r="R146" s="19">
        <v>1</v>
      </c>
      <c r="S146" s="27">
        <v>100</v>
      </c>
    </row>
    <row r="147" spans="1:20" ht="25.5" x14ac:dyDescent="0.25">
      <c r="A147" s="23"/>
      <c r="B147" s="20" t="s">
        <v>164</v>
      </c>
      <c r="C147" s="61"/>
      <c r="D147" s="62">
        <f>D148+D149+D150</f>
        <v>13225.7</v>
      </c>
      <c r="E147" s="62">
        <f t="shared" ref="E147:M147" si="30">E148+E149+E150</f>
        <v>13171.3</v>
      </c>
      <c r="F147" s="62">
        <f t="shared" si="30"/>
        <v>0</v>
      </c>
      <c r="G147" s="62">
        <f t="shared" si="30"/>
        <v>0</v>
      </c>
      <c r="H147" s="62">
        <f t="shared" si="30"/>
        <v>0</v>
      </c>
      <c r="I147" s="62">
        <f t="shared" si="30"/>
        <v>0</v>
      </c>
      <c r="J147" s="62">
        <f t="shared" si="30"/>
        <v>13225.7</v>
      </c>
      <c r="K147" s="62">
        <f t="shared" si="30"/>
        <v>13171.3</v>
      </c>
      <c r="L147" s="62">
        <f t="shared" si="30"/>
        <v>0</v>
      </c>
      <c r="M147" s="62">
        <f t="shared" si="30"/>
        <v>0</v>
      </c>
      <c r="N147" s="9">
        <v>100</v>
      </c>
      <c r="O147" s="27">
        <f>E147/D147%</f>
        <v>99.588679616201773</v>
      </c>
      <c r="P147" s="30"/>
      <c r="Q147" s="71"/>
      <c r="R147" s="71"/>
      <c r="S147" s="48"/>
    </row>
    <row r="148" spans="1:20" ht="63.75" x14ac:dyDescent="0.25">
      <c r="A148" s="23"/>
      <c r="B148" s="20" t="s">
        <v>165</v>
      </c>
      <c r="C148" s="61"/>
      <c r="D148" s="9">
        <f>F148+H148+J148</f>
        <v>13175.7</v>
      </c>
      <c r="E148" s="9">
        <f>G148+I148+K148+M148</f>
        <v>13171.3</v>
      </c>
      <c r="F148" s="9">
        <v>0</v>
      </c>
      <c r="G148" s="9">
        <v>0</v>
      </c>
      <c r="H148" s="9">
        <v>0</v>
      </c>
      <c r="I148" s="9">
        <v>0</v>
      </c>
      <c r="J148" s="9">
        <v>13175.7</v>
      </c>
      <c r="K148" s="9">
        <v>13171.3</v>
      </c>
      <c r="L148" s="9">
        <v>0</v>
      </c>
      <c r="M148" s="9">
        <v>0</v>
      </c>
      <c r="N148" s="9">
        <v>100</v>
      </c>
      <c r="O148" s="27">
        <f>E148/D148%</f>
        <v>99.966605189857077</v>
      </c>
      <c r="P148" s="174" t="s">
        <v>150</v>
      </c>
      <c r="Q148" s="177" t="s">
        <v>151</v>
      </c>
      <c r="R148" s="180">
        <v>1</v>
      </c>
      <c r="S148" s="183">
        <v>100</v>
      </c>
    </row>
    <row r="149" spans="1:20" ht="114.75" x14ac:dyDescent="0.25">
      <c r="A149" s="23"/>
      <c r="B149" s="20" t="s">
        <v>166</v>
      </c>
      <c r="C149" s="61"/>
      <c r="D149" s="9">
        <f>F149+H149+J149</f>
        <v>50</v>
      </c>
      <c r="E149" s="9">
        <f>G149+I149+K149+M149</f>
        <v>0</v>
      </c>
      <c r="F149" s="9">
        <v>0</v>
      </c>
      <c r="G149" s="9">
        <v>0</v>
      </c>
      <c r="H149" s="9">
        <v>0</v>
      </c>
      <c r="I149" s="9">
        <v>0</v>
      </c>
      <c r="J149" s="9">
        <v>50</v>
      </c>
      <c r="K149" s="9">
        <v>0</v>
      </c>
      <c r="L149" s="9">
        <v>0</v>
      </c>
      <c r="M149" s="9">
        <v>0</v>
      </c>
      <c r="N149" s="9">
        <v>100</v>
      </c>
      <c r="O149" s="27">
        <f>E149/D149%</f>
        <v>0</v>
      </c>
      <c r="P149" s="175"/>
      <c r="Q149" s="178"/>
      <c r="R149" s="181"/>
      <c r="S149" s="184"/>
    </row>
    <row r="150" spans="1:20" ht="51" x14ac:dyDescent="0.25">
      <c r="A150" s="23"/>
      <c r="B150" s="20" t="s">
        <v>167</v>
      </c>
      <c r="C150" s="61"/>
      <c r="D150" s="9">
        <f>F150+H150+J150+L150</f>
        <v>0</v>
      </c>
      <c r="E150" s="9">
        <f>G150+I150+K150+M150</f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100</v>
      </c>
      <c r="O150" s="27">
        <v>0</v>
      </c>
      <c r="P150" s="176"/>
      <c r="Q150" s="179"/>
      <c r="R150" s="182"/>
      <c r="S150" s="185"/>
    </row>
    <row r="151" spans="1:20" ht="64.5" x14ac:dyDescent="0.25">
      <c r="A151" s="49">
        <v>8</v>
      </c>
      <c r="B151" s="54" t="s">
        <v>267</v>
      </c>
      <c r="C151" s="49" t="s">
        <v>106</v>
      </c>
      <c r="D151" s="53">
        <f>D152+D164+D171</f>
        <v>203578.6</v>
      </c>
      <c r="E151" s="53">
        <f>E152+E164+E171</f>
        <v>201020.43166000003</v>
      </c>
      <c r="F151" s="53">
        <f t="shared" ref="F151:M151" si="31">F152+F164+F171</f>
        <v>67812.98</v>
      </c>
      <c r="G151" s="53">
        <f t="shared" si="31"/>
        <v>67812.98</v>
      </c>
      <c r="H151" s="53">
        <f t="shared" si="31"/>
        <v>1301</v>
      </c>
      <c r="I151" s="53">
        <f t="shared" si="31"/>
        <v>1328</v>
      </c>
      <c r="J151" s="53">
        <f t="shared" si="31"/>
        <v>134464.62</v>
      </c>
      <c r="K151" s="53">
        <f t="shared" si="31"/>
        <v>131879.45166000002</v>
      </c>
      <c r="L151" s="53">
        <f t="shared" si="31"/>
        <v>0</v>
      </c>
      <c r="M151" s="53">
        <f t="shared" si="31"/>
        <v>0</v>
      </c>
      <c r="N151" s="56">
        <v>100</v>
      </c>
      <c r="O151" s="56">
        <f>E151/D151*100</f>
        <v>98.743400170744877</v>
      </c>
      <c r="P151" s="51"/>
      <c r="Q151" s="51"/>
      <c r="R151" s="51"/>
      <c r="S151" s="56"/>
      <c r="T151" s="25">
        <f>F151+H151+J151</f>
        <v>203578.59999999998</v>
      </c>
    </row>
    <row r="152" spans="1:20" ht="38.25" x14ac:dyDescent="0.25">
      <c r="A152" s="10"/>
      <c r="B152" s="8" t="s">
        <v>268</v>
      </c>
      <c r="C152" s="8"/>
      <c r="D152" s="26">
        <f>D153+D154+D155+D156+D157+D158+D159+D160+D161+D162+D163</f>
        <v>202878.6</v>
      </c>
      <c r="E152" s="26">
        <f>E153+E154+E155+E156+E157+E158+E159+E160+E161+E162+E163</f>
        <v>200441.37506000002</v>
      </c>
      <c r="F152" s="26">
        <f t="shared" ref="F152:M152" si="32">F153+F154+F155+F156+F157+F158+F159+F160+F161+F162+F163</f>
        <v>67812.98</v>
      </c>
      <c r="G152" s="26">
        <f t="shared" si="32"/>
        <v>67812.98</v>
      </c>
      <c r="H152" s="26">
        <f t="shared" si="32"/>
        <v>1301</v>
      </c>
      <c r="I152" s="26">
        <f t="shared" si="32"/>
        <v>1328</v>
      </c>
      <c r="J152" s="26">
        <f>J153+J154+J155+J156+J157+J158+J159+J160+J161+J162+J163</f>
        <v>133764.62</v>
      </c>
      <c r="K152" s="26">
        <f t="shared" si="32"/>
        <v>131300.39506000001</v>
      </c>
      <c r="L152" s="26">
        <f t="shared" si="32"/>
        <v>0</v>
      </c>
      <c r="M152" s="26">
        <f t="shared" si="32"/>
        <v>0</v>
      </c>
      <c r="N152" s="27">
        <v>100</v>
      </c>
      <c r="O152" s="27">
        <f t="shared" ref="O152:O192" si="33">E152/D152*100</f>
        <v>98.798678155310625</v>
      </c>
      <c r="P152" s="8"/>
      <c r="Q152" s="8"/>
      <c r="R152" s="8"/>
      <c r="S152" s="27"/>
    </row>
    <row r="153" spans="1:20" ht="76.5" x14ac:dyDescent="0.25">
      <c r="A153" s="10"/>
      <c r="B153" s="8" t="s">
        <v>269</v>
      </c>
      <c r="C153" s="8"/>
      <c r="D153" s="26">
        <f>105153.6</f>
        <v>105153.60000000001</v>
      </c>
      <c r="E153" s="26">
        <f>95105119.81/1000</f>
        <v>95105.119810000004</v>
      </c>
      <c r="F153" s="27">
        <v>0</v>
      </c>
      <c r="G153" s="27">
        <v>0</v>
      </c>
      <c r="H153" s="27">
        <v>0</v>
      </c>
      <c r="I153" s="27">
        <v>0</v>
      </c>
      <c r="J153" s="27">
        <v>105153.60000000001</v>
      </c>
      <c r="K153" s="26">
        <f>95105119.81/1000</f>
        <v>95105.119810000004</v>
      </c>
      <c r="L153" s="27">
        <v>0</v>
      </c>
      <c r="M153" s="27">
        <v>0</v>
      </c>
      <c r="N153" s="27">
        <v>100</v>
      </c>
      <c r="O153" s="27">
        <f t="shared" si="33"/>
        <v>90.443997932548186</v>
      </c>
      <c r="P153" s="8" t="s">
        <v>295</v>
      </c>
      <c r="Q153" s="8" t="s">
        <v>296</v>
      </c>
      <c r="R153" s="8">
        <v>98.74</v>
      </c>
      <c r="S153" s="27"/>
    </row>
    <row r="154" spans="1:20" ht="114.75" x14ac:dyDescent="0.25">
      <c r="A154" s="10"/>
      <c r="B154" s="8" t="s">
        <v>270</v>
      </c>
      <c r="C154" s="8"/>
      <c r="D154" s="26">
        <f>1395.7</f>
        <v>1395.7</v>
      </c>
      <c r="E154" s="26">
        <f>1422700/1000</f>
        <v>1422.7</v>
      </c>
      <c r="F154" s="27">
        <v>94.7</v>
      </c>
      <c r="G154" s="27">
        <v>94.7</v>
      </c>
      <c r="H154" s="27">
        <v>1301</v>
      </c>
      <c r="I154" s="27">
        <f>E154-G154</f>
        <v>1328</v>
      </c>
      <c r="J154" s="27">
        <v>0</v>
      </c>
      <c r="K154" s="27">
        <v>0</v>
      </c>
      <c r="L154" s="27">
        <v>0</v>
      </c>
      <c r="M154" s="27">
        <v>0</v>
      </c>
      <c r="N154" s="27">
        <v>100</v>
      </c>
      <c r="O154" s="27">
        <f t="shared" si="33"/>
        <v>101.93451314752453</v>
      </c>
      <c r="P154" s="8" t="s">
        <v>297</v>
      </c>
      <c r="Q154" s="8">
        <v>10</v>
      </c>
      <c r="R154" s="8">
        <v>10.5</v>
      </c>
      <c r="S154" s="27">
        <f>R154/Q154*100</f>
        <v>105</v>
      </c>
    </row>
    <row r="155" spans="1:20" ht="127.5" x14ac:dyDescent="0.25">
      <c r="A155" s="10"/>
      <c r="B155" s="8" t="s">
        <v>271</v>
      </c>
      <c r="C155" s="8"/>
      <c r="D155" s="26">
        <v>0</v>
      </c>
      <c r="E155" s="26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100</v>
      </c>
      <c r="O155" s="27">
        <v>0</v>
      </c>
      <c r="P155" s="8"/>
      <c r="Q155" s="8"/>
      <c r="R155" s="8"/>
      <c r="S155" s="27"/>
    </row>
    <row r="156" spans="1:20" ht="127.5" x14ac:dyDescent="0.25">
      <c r="A156" s="10"/>
      <c r="B156" s="8" t="s">
        <v>272</v>
      </c>
      <c r="C156" s="8"/>
      <c r="D156" s="26">
        <f>7360</f>
        <v>7360</v>
      </c>
      <c r="E156" s="26">
        <f>7446879.56/1000</f>
        <v>7446.8795599999994</v>
      </c>
      <c r="F156" s="27">
        <v>0</v>
      </c>
      <c r="G156" s="27">
        <v>0</v>
      </c>
      <c r="H156" s="27">
        <v>0</v>
      </c>
      <c r="I156" s="27">
        <v>0</v>
      </c>
      <c r="J156" s="27">
        <v>7360</v>
      </c>
      <c r="K156" s="26">
        <f>7446879.56/1000</f>
        <v>7446.8795599999994</v>
      </c>
      <c r="L156" s="27">
        <v>0</v>
      </c>
      <c r="M156" s="27">
        <v>0</v>
      </c>
      <c r="N156" s="27">
        <v>100</v>
      </c>
      <c r="O156" s="27">
        <f t="shared" si="33"/>
        <v>101.18042880434781</v>
      </c>
      <c r="P156" s="8"/>
      <c r="Q156" s="8"/>
      <c r="R156" s="8"/>
      <c r="S156" s="27"/>
    </row>
    <row r="157" spans="1:20" ht="51" x14ac:dyDescent="0.25">
      <c r="A157" s="10"/>
      <c r="B157" s="8" t="s">
        <v>273</v>
      </c>
      <c r="C157" s="8"/>
      <c r="D157" s="26">
        <f>85887.8</f>
        <v>85887.8</v>
      </c>
      <c r="E157" s="26">
        <f>94459030.71/1000</f>
        <v>94459.030709999992</v>
      </c>
      <c r="F157" s="27">
        <v>67718.28</v>
      </c>
      <c r="G157" s="27">
        <v>67718.28</v>
      </c>
      <c r="H157" s="27">
        <v>0</v>
      </c>
      <c r="I157" s="27">
        <v>0</v>
      </c>
      <c r="J157" s="27">
        <v>18169.52</v>
      </c>
      <c r="K157" s="27">
        <f>E157-G157</f>
        <v>26740.750709999993</v>
      </c>
      <c r="L157" s="27">
        <v>0</v>
      </c>
      <c r="M157" s="27">
        <v>0</v>
      </c>
      <c r="N157" s="27">
        <v>100</v>
      </c>
      <c r="O157" s="27">
        <f t="shared" si="33"/>
        <v>109.97956719114936</v>
      </c>
      <c r="P157" s="8"/>
      <c r="Q157" s="8"/>
      <c r="R157" s="8"/>
      <c r="S157" s="27"/>
    </row>
    <row r="158" spans="1:20" ht="51" x14ac:dyDescent="0.25">
      <c r="A158" s="10"/>
      <c r="B158" s="8" t="s">
        <v>274</v>
      </c>
      <c r="C158" s="8"/>
      <c r="D158" s="26">
        <v>0</v>
      </c>
      <c r="E158" s="26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100</v>
      </c>
      <c r="O158" s="27">
        <v>0</v>
      </c>
      <c r="P158" s="8"/>
      <c r="Q158" s="8"/>
      <c r="R158" s="8"/>
      <c r="S158" s="27"/>
    </row>
    <row r="159" spans="1:20" ht="76.5" x14ac:dyDescent="0.25">
      <c r="A159" s="10"/>
      <c r="B159" s="8" t="s">
        <v>275</v>
      </c>
      <c r="C159" s="8"/>
      <c r="D159" s="26">
        <f>550</f>
        <v>550</v>
      </c>
      <c r="E159" s="26">
        <f>507248.64/1000</f>
        <v>507.24864000000002</v>
      </c>
      <c r="F159" s="27">
        <v>0</v>
      </c>
      <c r="G159" s="27">
        <v>0</v>
      </c>
      <c r="H159" s="27">
        <v>0</v>
      </c>
      <c r="I159" s="27">
        <v>0</v>
      </c>
      <c r="J159" s="27">
        <v>550</v>
      </c>
      <c r="K159" s="26">
        <f>507248.64/1000</f>
        <v>507.24864000000002</v>
      </c>
      <c r="L159" s="27">
        <v>0</v>
      </c>
      <c r="M159" s="27">
        <v>0</v>
      </c>
      <c r="N159" s="27">
        <v>100</v>
      </c>
      <c r="O159" s="27">
        <f t="shared" si="33"/>
        <v>92.227025454545469</v>
      </c>
      <c r="P159" s="8"/>
      <c r="Q159" s="8"/>
      <c r="R159" s="8"/>
      <c r="S159" s="27"/>
    </row>
    <row r="160" spans="1:20" ht="76.5" x14ac:dyDescent="0.25">
      <c r="A160" s="10"/>
      <c r="B160" s="8" t="s">
        <v>276</v>
      </c>
      <c r="C160" s="8"/>
      <c r="D160" s="26">
        <f>347.7</f>
        <v>347.7</v>
      </c>
      <c r="E160" s="26">
        <f>359411.52/1000</f>
        <v>359.41152</v>
      </c>
      <c r="F160" s="27">
        <v>0</v>
      </c>
      <c r="G160" s="27">
        <v>0</v>
      </c>
      <c r="H160" s="27">
        <v>0</v>
      </c>
      <c r="I160" s="27">
        <v>0</v>
      </c>
      <c r="J160" s="27">
        <v>347.7</v>
      </c>
      <c r="K160" s="26">
        <f>359411.52/1000</f>
        <v>359.41152</v>
      </c>
      <c r="L160" s="27">
        <v>0</v>
      </c>
      <c r="M160" s="27">
        <v>0</v>
      </c>
      <c r="N160" s="27">
        <v>100</v>
      </c>
      <c r="O160" s="27">
        <f t="shared" si="33"/>
        <v>103.36828300258844</v>
      </c>
      <c r="P160" s="8"/>
      <c r="Q160" s="8"/>
      <c r="R160" s="8"/>
      <c r="S160" s="27"/>
    </row>
    <row r="161" spans="1:19" ht="76.5" x14ac:dyDescent="0.25">
      <c r="A161" s="10"/>
      <c r="B161" s="8" t="s">
        <v>277</v>
      </c>
      <c r="C161" s="8"/>
      <c r="D161" s="26">
        <f>983.8</f>
        <v>983.8</v>
      </c>
      <c r="E161" s="26">
        <f>859078.94/1000</f>
        <v>859.07893999999999</v>
      </c>
      <c r="F161" s="27">
        <v>0</v>
      </c>
      <c r="G161" s="27">
        <v>0</v>
      </c>
      <c r="H161" s="27">
        <v>0</v>
      </c>
      <c r="I161" s="27">
        <v>0</v>
      </c>
      <c r="J161" s="27">
        <v>983.8</v>
      </c>
      <c r="K161" s="26">
        <f>859078.94/1000</f>
        <v>859.07893999999999</v>
      </c>
      <c r="L161" s="27">
        <v>0</v>
      </c>
      <c r="M161" s="27">
        <v>0</v>
      </c>
      <c r="N161" s="27">
        <v>100</v>
      </c>
      <c r="O161" s="27">
        <f t="shared" si="33"/>
        <v>87.322518804635095</v>
      </c>
      <c r="P161" s="8"/>
      <c r="Q161" s="8"/>
      <c r="R161" s="8"/>
      <c r="S161" s="27"/>
    </row>
    <row r="162" spans="1:19" ht="63.75" x14ac:dyDescent="0.25">
      <c r="A162" s="10"/>
      <c r="B162" s="8" t="s">
        <v>278</v>
      </c>
      <c r="C162" s="8"/>
      <c r="D162" s="26">
        <f>1000</f>
        <v>1000</v>
      </c>
      <c r="E162" s="26">
        <f>172014.68/1000</f>
        <v>172.01468</v>
      </c>
      <c r="F162" s="27">
        <v>0</v>
      </c>
      <c r="G162" s="27">
        <v>0</v>
      </c>
      <c r="H162" s="27">
        <v>0</v>
      </c>
      <c r="I162" s="27">
        <v>0</v>
      </c>
      <c r="J162" s="27">
        <v>1000</v>
      </c>
      <c r="K162" s="26">
        <f>172014.68/1000</f>
        <v>172.01468</v>
      </c>
      <c r="L162" s="27">
        <v>0</v>
      </c>
      <c r="M162" s="27">
        <v>0</v>
      </c>
      <c r="N162" s="27">
        <v>100</v>
      </c>
      <c r="O162" s="27">
        <f t="shared" si="33"/>
        <v>17.201468000000002</v>
      </c>
      <c r="P162" s="8"/>
      <c r="Q162" s="8"/>
      <c r="R162" s="8"/>
      <c r="S162" s="27"/>
    </row>
    <row r="163" spans="1:19" ht="89.25" x14ac:dyDescent="0.25">
      <c r="A163" s="10"/>
      <c r="B163" s="8" t="s">
        <v>279</v>
      </c>
      <c r="C163" s="8"/>
      <c r="D163" s="26">
        <f>200</f>
        <v>200</v>
      </c>
      <c r="E163" s="26">
        <f>109891.2/1000</f>
        <v>109.8912</v>
      </c>
      <c r="F163" s="27">
        <v>0</v>
      </c>
      <c r="G163" s="27">
        <v>0</v>
      </c>
      <c r="H163" s="27">
        <v>0</v>
      </c>
      <c r="I163" s="27">
        <v>0</v>
      </c>
      <c r="J163" s="27">
        <v>200</v>
      </c>
      <c r="K163" s="26">
        <f>109891.2/1000</f>
        <v>109.8912</v>
      </c>
      <c r="L163" s="27">
        <v>0</v>
      </c>
      <c r="M163" s="27">
        <v>0</v>
      </c>
      <c r="N163" s="27">
        <v>100</v>
      </c>
      <c r="O163" s="27">
        <f t="shared" si="33"/>
        <v>54.945599999999992</v>
      </c>
      <c r="P163" s="8"/>
      <c r="Q163" s="8"/>
      <c r="R163" s="8"/>
      <c r="S163" s="27"/>
    </row>
    <row r="164" spans="1:19" ht="38.25" x14ac:dyDescent="0.25">
      <c r="A164" s="10"/>
      <c r="B164" s="8" t="s">
        <v>280</v>
      </c>
      <c r="C164" s="8"/>
      <c r="D164" s="26">
        <f>D165+D170</f>
        <v>50</v>
      </c>
      <c r="E164" s="26">
        <f>E165+E170</f>
        <v>0</v>
      </c>
      <c r="F164" s="26">
        <f t="shared" ref="F164:M164" si="34">F169+F170</f>
        <v>0</v>
      </c>
      <c r="G164" s="26">
        <f t="shared" si="34"/>
        <v>0</v>
      </c>
      <c r="H164" s="26">
        <f t="shared" si="34"/>
        <v>0</v>
      </c>
      <c r="I164" s="26">
        <f t="shared" si="34"/>
        <v>0</v>
      </c>
      <c r="J164" s="26">
        <f>J165+J170</f>
        <v>50</v>
      </c>
      <c r="K164" s="26">
        <f>K165+K170</f>
        <v>0</v>
      </c>
      <c r="L164" s="26">
        <f t="shared" si="34"/>
        <v>0</v>
      </c>
      <c r="M164" s="26">
        <f t="shared" si="34"/>
        <v>0</v>
      </c>
      <c r="N164" s="27">
        <v>100</v>
      </c>
      <c r="O164" s="27">
        <f t="shared" si="33"/>
        <v>0</v>
      </c>
      <c r="P164" s="8"/>
      <c r="Q164" s="8"/>
      <c r="R164" s="8"/>
      <c r="S164" s="27"/>
    </row>
    <row r="165" spans="1:19" ht="51" x14ac:dyDescent="0.25">
      <c r="A165" s="104"/>
      <c r="B165" s="107" t="s">
        <v>281</v>
      </c>
      <c r="C165" s="107"/>
      <c r="D165" s="132">
        <f>50</f>
        <v>50</v>
      </c>
      <c r="E165" s="132">
        <v>0</v>
      </c>
      <c r="F165" s="132">
        <v>0</v>
      </c>
      <c r="G165" s="132">
        <v>0</v>
      </c>
      <c r="H165" s="132">
        <v>0</v>
      </c>
      <c r="I165" s="132">
        <v>0</v>
      </c>
      <c r="J165" s="102">
        <v>50</v>
      </c>
      <c r="K165" s="102">
        <v>0</v>
      </c>
      <c r="L165" s="132">
        <v>0</v>
      </c>
      <c r="M165" s="132">
        <v>0</v>
      </c>
      <c r="N165" s="102">
        <v>100</v>
      </c>
      <c r="O165" s="102">
        <f>E165/D165*100</f>
        <v>0</v>
      </c>
      <c r="P165" s="8" t="s">
        <v>298</v>
      </c>
      <c r="Q165" s="8">
        <v>165</v>
      </c>
      <c r="R165" s="8">
        <v>167</v>
      </c>
      <c r="S165" s="27">
        <f>R165/Q165*100</f>
        <v>101.21212121212122</v>
      </c>
    </row>
    <row r="166" spans="1:19" ht="51" x14ac:dyDescent="0.25">
      <c r="A166" s="105"/>
      <c r="B166" s="108"/>
      <c r="C166" s="108"/>
      <c r="D166" s="133"/>
      <c r="E166" s="133"/>
      <c r="F166" s="133"/>
      <c r="G166" s="133"/>
      <c r="H166" s="133"/>
      <c r="I166" s="133"/>
      <c r="J166" s="116"/>
      <c r="K166" s="116"/>
      <c r="L166" s="133"/>
      <c r="M166" s="133"/>
      <c r="N166" s="116"/>
      <c r="O166" s="116"/>
      <c r="P166" s="8" t="s">
        <v>299</v>
      </c>
      <c r="Q166" s="8">
        <v>130</v>
      </c>
      <c r="R166" s="8">
        <v>181</v>
      </c>
      <c r="S166" s="27">
        <f t="shared" ref="S166:S169" si="35">R166/Q166*100</f>
        <v>139.23076923076923</v>
      </c>
    </row>
    <row r="167" spans="1:19" ht="25.5" x14ac:dyDescent="0.25">
      <c r="A167" s="105"/>
      <c r="B167" s="108"/>
      <c r="C167" s="108"/>
      <c r="D167" s="133"/>
      <c r="E167" s="133"/>
      <c r="F167" s="133"/>
      <c r="G167" s="133"/>
      <c r="H167" s="133"/>
      <c r="I167" s="133"/>
      <c r="J167" s="116"/>
      <c r="K167" s="116"/>
      <c r="L167" s="133"/>
      <c r="M167" s="133"/>
      <c r="N167" s="116"/>
      <c r="O167" s="116"/>
      <c r="P167" s="8" t="s">
        <v>300</v>
      </c>
      <c r="Q167" s="8">
        <v>95</v>
      </c>
      <c r="R167" s="8">
        <v>97</v>
      </c>
      <c r="S167" s="27">
        <f t="shared" si="35"/>
        <v>102.10526315789474</v>
      </c>
    </row>
    <row r="168" spans="1:19" ht="51" x14ac:dyDescent="0.25">
      <c r="A168" s="105"/>
      <c r="B168" s="108"/>
      <c r="C168" s="108"/>
      <c r="D168" s="133"/>
      <c r="E168" s="133"/>
      <c r="F168" s="133"/>
      <c r="G168" s="133"/>
      <c r="H168" s="133"/>
      <c r="I168" s="133"/>
      <c r="J168" s="116"/>
      <c r="K168" s="116"/>
      <c r="L168" s="133"/>
      <c r="M168" s="133"/>
      <c r="N168" s="116"/>
      <c r="O168" s="116"/>
      <c r="P168" s="8" t="s">
        <v>301</v>
      </c>
      <c r="Q168" s="8">
        <v>30</v>
      </c>
      <c r="R168" s="8">
        <v>43</v>
      </c>
      <c r="S168" s="27">
        <f t="shared" si="35"/>
        <v>143.33333333333334</v>
      </c>
    </row>
    <row r="169" spans="1:19" ht="114.75" x14ac:dyDescent="0.25">
      <c r="A169" s="106"/>
      <c r="B169" s="109"/>
      <c r="C169" s="109"/>
      <c r="D169" s="134"/>
      <c r="E169" s="134"/>
      <c r="F169" s="134"/>
      <c r="G169" s="134"/>
      <c r="H169" s="134"/>
      <c r="I169" s="134"/>
      <c r="J169" s="103"/>
      <c r="K169" s="103"/>
      <c r="L169" s="134"/>
      <c r="M169" s="134"/>
      <c r="N169" s="103"/>
      <c r="O169" s="103"/>
      <c r="P169" s="8" t="s">
        <v>302</v>
      </c>
      <c r="Q169" s="8">
        <v>40</v>
      </c>
      <c r="R169" s="8">
        <v>40</v>
      </c>
      <c r="S169" s="27">
        <f t="shared" si="35"/>
        <v>100</v>
      </c>
    </row>
    <row r="170" spans="1:19" ht="51" x14ac:dyDescent="0.25">
      <c r="A170" s="10"/>
      <c r="B170" s="8" t="s">
        <v>282</v>
      </c>
      <c r="C170" s="8"/>
      <c r="D170" s="26">
        <v>0</v>
      </c>
      <c r="E170" s="26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>
        <v>100</v>
      </c>
      <c r="O170" s="27">
        <v>0</v>
      </c>
      <c r="P170" s="8"/>
      <c r="Q170" s="8"/>
      <c r="R170" s="8"/>
      <c r="S170" s="27"/>
    </row>
    <row r="171" spans="1:19" ht="38.25" x14ac:dyDescent="0.25">
      <c r="A171" s="10"/>
      <c r="B171" s="8" t="s">
        <v>283</v>
      </c>
      <c r="C171" s="8"/>
      <c r="D171" s="26">
        <f>D172+D183+D184+D185+D186+D187+D188+D189+D190+D191+D192</f>
        <v>650</v>
      </c>
      <c r="E171" s="26">
        <f>E182+E183+E184+E185+E186+E187+E188+E189+E190+E191+E192</f>
        <v>579.0566</v>
      </c>
      <c r="F171" s="26">
        <f t="shared" ref="F171:M171" si="36">F182+F183+F184+F185+F186+F187+F188+F189+F190+F191+F192</f>
        <v>0</v>
      </c>
      <c r="G171" s="26">
        <f t="shared" si="36"/>
        <v>0</v>
      </c>
      <c r="H171" s="26">
        <f t="shared" si="36"/>
        <v>0</v>
      </c>
      <c r="I171" s="26">
        <f t="shared" si="36"/>
        <v>0</v>
      </c>
      <c r="J171" s="26">
        <f t="shared" si="36"/>
        <v>650</v>
      </c>
      <c r="K171" s="26">
        <f t="shared" si="36"/>
        <v>579.0566</v>
      </c>
      <c r="L171" s="26">
        <f t="shared" si="36"/>
        <v>0</v>
      </c>
      <c r="M171" s="26">
        <f t="shared" si="36"/>
        <v>0</v>
      </c>
      <c r="N171" s="27">
        <v>100</v>
      </c>
      <c r="O171" s="27">
        <f t="shared" si="33"/>
        <v>89.085630769230775</v>
      </c>
      <c r="P171" s="8"/>
      <c r="Q171" s="8"/>
      <c r="R171" s="8"/>
      <c r="S171" s="27"/>
    </row>
    <row r="172" spans="1:19" ht="89.25" x14ac:dyDescent="0.25">
      <c r="A172" s="104"/>
      <c r="B172" s="107" t="s">
        <v>284</v>
      </c>
      <c r="C172" s="107"/>
      <c r="D172" s="132">
        <v>0</v>
      </c>
      <c r="E172" s="132">
        <v>0</v>
      </c>
      <c r="F172" s="132">
        <v>0</v>
      </c>
      <c r="G172" s="132">
        <v>0</v>
      </c>
      <c r="H172" s="132">
        <v>0</v>
      </c>
      <c r="I172" s="132">
        <v>0</v>
      </c>
      <c r="J172" s="132">
        <v>0</v>
      </c>
      <c r="K172" s="132">
        <v>0</v>
      </c>
      <c r="L172" s="132">
        <v>0</v>
      </c>
      <c r="M172" s="132">
        <v>0</v>
      </c>
      <c r="N172" s="102">
        <v>100</v>
      </c>
      <c r="O172" s="102">
        <v>0</v>
      </c>
      <c r="P172" s="8" t="s">
        <v>303</v>
      </c>
      <c r="Q172" s="8">
        <v>0</v>
      </c>
      <c r="R172" s="8">
        <v>0</v>
      </c>
      <c r="S172" s="27">
        <v>100</v>
      </c>
    </row>
    <row r="173" spans="1:19" ht="38.25" x14ac:dyDescent="0.25">
      <c r="A173" s="105"/>
      <c r="B173" s="108"/>
      <c r="C173" s="108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16"/>
      <c r="O173" s="116"/>
      <c r="P173" s="8" t="s">
        <v>304</v>
      </c>
      <c r="Q173" s="8">
        <v>98</v>
      </c>
      <c r="R173" s="8">
        <v>98</v>
      </c>
      <c r="S173" s="27">
        <f>R173/Q173*100</f>
        <v>100</v>
      </c>
    </row>
    <row r="174" spans="1:19" ht="76.5" x14ac:dyDescent="0.25">
      <c r="A174" s="105"/>
      <c r="B174" s="108"/>
      <c r="C174" s="108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16"/>
      <c r="O174" s="116"/>
      <c r="P174" s="8" t="s">
        <v>305</v>
      </c>
      <c r="Q174" s="8">
        <v>100</v>
      </c>
      <c r="R174" s="8">
        <v>101</v>
      </c>
      <c r="S174" s="27">
        <f t="shared" ref="S174:S182" si="37">R174/Q174*100</f>
        <v>101</v>
      </c>
    </row>
    <row r="175" spans="1:19" ht="89.25" x14ac:dyDescent="0.25">
      <c r="A175" s="105"/>
      <c r="B175" s="108"/>
      <c r="C175" s="108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16"/>
      <c r="O175" s="116"/>
      <c r="P175" s="8" t="s">
        <v>306</v>
      </c>
      <c r="Q175" s="8">
        <v>0</v>
      </c>
      <c r="R175" s="8">
        <v>0</v>
      </c>
      <c r="S175" s="27">
        <v>100</v>
      </c>
    </row>
    <row r="176" spans="1:19" ht="114.75" x14ac:dyDescent="0.25">
      <c r="A176" s="105"/>
      <c r="B176" s="108"/>
      <c r="C176" s="108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16"/>
      <c r="O176" s="116"/>
      <c r="P176" s="8" t="s">
        <v>307</v>
      </c>
      <c r="Q176" s="8">
        <v>93500</v>
      </c>
      <c r="R176" s="8">
        <v>100000</v>
      </c>
      <c r="S176" s="27">
        <f t="shared" si="37"/>
        <v>106.95187165775401</v>
      </c>
    </row>
    <row r="177" spans="1:19" ht="63.75" x14ac:dyDescent="0.25">
      <c r="A177" s="105"/>
      <c r="B177" s="108"/>
      <c r="C177" s="108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16"/>
      <c r="O177" s="116"/>
      <c r="P177" s="8" t="s">
        <v>308</v>
      </c>
      <c r="Q177" s="8">
        <v>18700</v>
      </c>
      <c r="R177" s="8">
        <v>19030</v>
      </c>
      <c r="S177" s="27">
        <f t="shared" si="37"/>
        <v>101.76470588235293</v>
      </c>
    </row>
    <row r="178" spans="1:19" ht="76.5" x14ac:dyDescent="0.25">
      <c r="A178" s="105"/>
      <c r="B178" s="108"/>
      <c r="C178" s="108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16"/>
      <c r="O178" s="116"/>
      <c r="P178" s="8" t="s">
        <v>309</v>
      </c>
      <c r="Q178" s="8">
        <v>100</v>
      </c>
      <c r="R178" s="8">
        <v>100</v>
      </c>
      <c r="S178" s="27">
        <f t="shared" si="37"/>
        <v>100</v>
      </c>
    </row>
    <row r="179" spans="1:19" ht="38.25" x14ac:dyDescent="0.25">
      <c r="A179" s="105"/>
      <c r="B179" s="108"/>
      <c r="C179" s="108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16"/>
      <c r="O179" s="116"/>
      <c r="P179" s="8" t="s">
        <v>310</v>
      </c>
      <c r="Q179" s="8">
        <v>12</v>
      </c>
      <c r="R179" s="8">
        <v>18</v>
      </c>
      <c r="S179" s="27">
        <f t="shared" si="37"/>
        <v>150</v>
      </c>
    </row>
    <row r="180" spans="1:19" ht="51" x14ac:dyDescent="0.25">
      <c r="A180" s="105"/>
      <c r="B180" s="108"/>
      <c r="C180" s="108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16"/>
      <c r="O180" s="116"/>
      <c r="P180" s="8" t="s">
        <v>311</v>
      </c>
      <c r="Q180" s="8">
        <v>10</v>
      </c>
      <c r="R180" s="8">
        <v>5</v>
      </c>
      <c r="S180" s="27">
        <f t="shared" si="37"/>
        <v>50</v>
      </c>
    </row>
    <row r="181" spans="1:19" ht="38.25" x14ac:dyDescent="0.25">
      <c r="A181" s="105"/>
      <c r="B181" s="108"/>
      <c r="C181" s="108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16"/>
      <c r="O181" s="116"/>
      <c r="P181" s="8" t="s">
        <v>312</v>
      </c>
      <c r="Q181" s="8">
        <v>0</v>
      </c>
      <c r="R181" s="8">
        <v>0</v>
      </c>
      <c r="S181" s="27">
        <v>100</v>
      </c>
    </row>
    <row r="182" spans="1:19" ht="25.5" x14ac:dyDescent="0.25">
      <c r="A182" s="106"/>
      <c r="B182" s="109"/>
      <c r="C182" s="109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03"/>
      <c r="O182" s="103"/>
      <c r="P182" s="8" t="s">
        <v>313</v>
      </c>
      <c r="Q182" s="8">
        <v>6</v>
      </c>
      <c r="R182" s="8">
        <v>6</v>
      </c>
      <c r="S182" s="27">
        <f t="shared" si="37"/>
        <v>100</v>
      </c>
    </row>
    <row r="183" spans="1:19" ht="76.5" x14ac:dyDescent="0.25">
      <c r="A183" s="10"/>
      <c r="B183" s="8" t="s">
        <v>285</v>
      </c>
      <c r="C183" s="8"/>
      <c r="D183" s="26">
        <v>0</v>
      </c>
      <c r="E183" s="26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100</v>
      </c>
      <c r="O183" s="27">
        <v>0</v>
      </c>
      <c r="P183" s="8"/>
      <c r="Q183" s="8"/>
      <c r="R183" s="8"/>
      <c r="S183" s="27"/>
    </row>
    <row r="184" spans="1:19" ht="51" x14ac:dyDescent="0.25">
      <c r="A184" s="10"/>
      <c r="B184" s="8" t="s">
        <v>286</v>
      </c>
      <c r="C184" s="8"/>
      <c r="D184" s="26">
        <f>150</f>
        <v>150</v>
      </c>
      <c r="E184" s="26">
        <f>79056.6/1000</f>
        <v>79.056600000000003</v>
      </c>
      <c r="F184" s="27">
        <v>0</v>
      </c>
      <c r="G184" s="27">
        <v>0</v>
      </c>
      <c r="H184" s="27">
        <v>0</v>
      </c>
      <c r="I184" s="27">
        <v>0</v>
      </c>
      <c r="J184" s="26">
        <f>150</f>
        <v>150</v>
      </c>
      <c r="K184" s="26">
        <f>79056.6/1000</f>
        <v>79.056600000000003</v>
      </c>
      <c r="L184" s="27">
        <v>0</v>
      </c>
      <c r="M184" s="27">
        <v>0</v>
      </c>
      <c r="N184" s="27">
        <v>100</v>
      </c>
      <c r="O184" s="27">
        <f t="shared" si="33"/>
        <v>52.704400000000007</v>
      </c>
      <c r="P184" s="8"/>
      <c r="Q184" s="8"/>
      <c r="R184" s="8"/>
      <c r="S184" s="27"/>
    </row>
    <row r="185" spans="1:19" ht="38.25" x14ac:dyDescent="0.25">
      <c r="A185" s="10"/>
      <c r="B185" s="8" t="s">
        <v>287</v>
      </c>
      <c r="C185" s="10"/>
      <c r="D185" s="26">
        <v>0</v>
      </c>
      <c r="E185" s="26">
        <v>0</v>
      </c>
      <c r="F185" s="26">
        <v>0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100</v>
      </c>
      <c r="O185" s="27">
        <v>0</v>
      </c>
      <c r="P185" s="10"/>
      <c r="Q185" s="10"/>
      <c r="R185" s="10"/>
      <c r="S185" s="26"/>
    </row>
    <row r="186" spans="1:19" ht="63.75" x14ac:dyDescent="0.25">
      <c r="A186" s="10"/>
      <c r="B186" s="8" t="s">
        <v>288</v>
      </c>
      <c r="C186" s="10"/>
      <c r="D186" s="26">
        <v>0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100</v>
      </c>
      <c r="O186" s="27">
        <v>0</v>
      </c>
      <c r="P186" s="10"/>
      <c r="Q186" s="10"/>
      <c r="R186" s="10"/>
      <c r="S186" s="26"/>
    </row>
    <row r="187" spans="1:19" ht="63.75" x14ac:dyDescent="0.25">
      <c r="A187" s="10"/>
      <c r="B187" s="8" t="s">
        <v>289</v>
      </c>
      <c r="C187" s="10"/>
      <c r="D187" s="26">
        <v>0</v>
      </c>
      <c r="E187" s="26">
        <v>0</v>
      </c>
      <c r="F187" s="26">
        <v>0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v>0</v>
      </c>
      <c r="N187" s="26">
        <v>100</v>
      </c>
      <c r="O187" s="27">
        <v>0</v>
      </c>
      <c r="P187" s="10"/>
      <c r="Q187" s="10"/>
      <c r="R187" s="10"/>
      <c r="S187" s="26"/>
    </row>
    <row r="188" spans="1:19" ht="76.5" x14ac:dyDescent="0.25">
      <c r="A188" s="10"/>
      <c r="B188" s="8" t="s">
        <v>290</v>
      </c>
      <c r="C188" s="10"/>
      <c r="D188" s="26">
        <v>0</v>
      </c>
      <c r="E188" s="26">
        <v>0</v>
      </c>
      <c r="F188" s="26">
        <v>0</v>
      </c>
      <c r="G188" s="26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0</v>
      </c>
      <c r="N188" s="26">
        <v>100</v>
      </c>
      <c r="O188" s="27">
        <v>0</v>
      </c>
      <c r="P188" s="10"/>
      <c r="Q188" s="10"/>
      <c r="R188" s="10"/>
      <c r="S188" s="26"/>
    </row>
    <row r="189" spans="1:19" ht="51" x14ac:dyDescent="0.25">
      <c r="A189" s="10"/>
      <c r="B189" s="8" t="s">
        <v>291</v>
      </c>
      <c r="C189" s="10"/>
      <c r="D189" s="26">
        <v>0</v>
      </c>
      <c r="E189" s="26">
        <v>0</v>
      </c>
      <c r="F189" s="26">
        <v>0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100</v>
      </c>
      <c r="O189" s="27">
        <v>0</v>
      </c>
      <c r="P189" s="10"/>
      <c r="Q189" s="10"/>
      <c r="R189" s="10"/>
      <c r="S189" s="26"/>
    </row>
    <row r="190" spans="1:19" ht="76.5" x14ac:dyDescent="0.25">
      <c r="A190" s="10"/>
      <c r="B190" s="8" t="s">
        <v>292</v>
      </c>
      <c r="C190" s="10"/>
      <c r="D190" s="26">
        <v>0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100</v>
      </c>
      <c r="O190" s="27">
        <v>0</v>
      </c>
      <c r="P190" s="10"/>
      <c r="Q190" s="10"/>
      <c r="R190" s="10"/>
      <c r="S190" s="26"/>
    </row>
    <row r="191" spans="1:19" ht="89.25" x14ac:dyDescent="0.25">
      <c r="A191" s="10"/>
      <c r="B191" s="8" t="s">
        <v>293</v>
      </c>
      <c r="C191" s="10"/>
      <c r="D191" s="26">
        <f>300</f>
        <v>300</v>
      </c>
      <c r="E191" s="26">
        <f>300000/1000</f>
        <v>300</v>
      </c>
      <c r="F191" s="26">
        <v>0</v>
      </c>
      <c r="G191" s="26">
        <v>0</v>
      </c>
      <c r="H191" s="26">
        <v>0</v>
      </c>
      <c r="I191" s="26">
        <v>0</v>
      </c>
      <c r="J191" s="26">
        <f>300</f>
        <v>300</v>
      </c>
      <c r="K191" s="26">
        <f>300000/1000</f>
        <v>300</v>
      </c>
      <c r="L191" s="26">
        <v>0</v>
      </c>
      <c r="M191" s="26">
        <v>0</v>
      </c>
      <c r="N191" s="26">
        <v>100</v>
      </c>
      <c r="O191" s="27">
        <f t="shared" si="33"/>
        <v>100</v>
      </c>
      <c r="P191" s="10"/>
      <c r="Q191" s="10"/>
      <c r="R191" s="10"/>
      <c r="S191" s="26"/>
    </row>
    <row r="192" spans="1:19" ht="102" x14ac:dyDescent="0.25">
      <c r="A192" s="10"/>
      <c r="B192" s="8" t="s">
        <v>294</v>
      </c>
      <c r="C192" s="10"/>
      <c r="D192" s="26">
        <f>200</f>
        <v>200</v>
      </c>
      <c r="E192" s="26">
        <f>200000/1000</f>
        <v>200</v>
      </c>
      <c r="F192" s="26">
        <v>0</v>
      </c>
      <c r="G192" s="26">
        <v>0</v>
      </c>
      <c r="H192" s="26">
        <v>0</v>
      </c>
      <c r="I192" s="26">
        <v>0</v>
      </c>
      <c r="J192" s="26">
        <f>200</f>
        <v>200</v>
      </c>
      <c r="K192" s="26">
        <f>200000/1000</f>
        <v>200</v>
      </c>
      <c r="L192" s="26">
        <v>0</v>
      </c>
      <c r="M192" s="26">
        <v>0</v>
      </c>
      <c r="N192" s="26">
        <v>100</v>
      </c>
      <c r="O192" s="27">
        <f t="shared" si="33"/>
        <v>100</v>
      </c>
      <c r="P192" s="10"/>
      <c r="Q192" s="10"/>
      <c r="R192" s="10"/>
      <c r="S192" s="26"/>
    </row>
    <row r="193" spans="1:20" ht="51" x14ac:dyDescent="0.25">
      <c r="A193" s="49">
        <v>9</v>
      </c>
      <c r="B193" s="51" t="s">
        <v>168</v>
      </c>
      <c r="C193" s="49" t="s">
        <v>106</v>
      </c>
      <c r="D193" s="53">
        <v>16187.84</v>
      </c>
      <c r="E193" s="53">
        <f>E194+E204</f>
        <v>15868</v>
      </c>
      <c r="F193" s="53">
        <v>0</v>
      </c>
      <c r="G193" s="53">
        <v>0</v>
      </c>
      <c r="H193" s="53">
        <v>0</v>
      </c>
      <c r="I193" s="53">
        <v>0</v>
      </c>
      <c r="J193" s="53">
        <v>16187.84</v>
      </c>
      <c r="K193" s="53">
        <v>15868</v>
      </c>
      <c r="L193" s="53">
        <v>0</v>
      </c>
      <c r="M193" s="53">
        <v>0</v>
      </c>
      <c r="N193" s="49">
        <v>100</v>
      </c>
      <c r="O193" s="53">
        <f>E193/D193*100</f>
        <v>98.024195939668289</v>
      </c>
      <c r="P193" s="51"/>
      <c r="Q193" s="49"/>
      <c r="R193" s="49"/>
      <c r="S193" s="53"/>
      <c r="T193" s="25">
        <f>J193</f>
        <v>16187.84</v>
      </c>
    </row>
    <row r="194" spans="1:20" ht="38.25" x14ac:dyDescent="0.25">
      <c r="A194" s="10"/>
      <c r="B194" s="8" t="s">
        <v>179</v>
      </c>
      <c r="C194" s="10"/>
      <c r="D194" s="26">
        <v>16175.84</v>
      </c>
      <c r="E194" s="26">
        <f>SUM(E195:E203)</f>
        <v>15868</v>
      </c>
      <c r="F194" s="26">
        <v>0</v>
      </c>
      <c r="G194" s="26">
        <v>0</v>
      </c>
      <c r="H194" s="26">
        <v>0</v>
      </c>
      <c r="I194" s="26">
        <v>0</v>
      </c>
      <c r="J194" s="26">
        <v>16175.84</v>
      </c>
      <c r="K194" s="26">
        <v>15868</v>
      </c>
      <c r="L194" s="26">
        <v>0</v>
      </c>
      <c r="M194" s="26">
        <v>0</v>
      </c>
      <c r="N194" s="10"/>
      <c r="O194" s="26">
        <f>E194/D194*100</f>
        <v>98.096914905191937</v>
      </c>
      <c r="P194" s="8"/>
      <c r="Q194" s="10"/>
      <c r="R194" s="10"/>
      <c r="S194" s="26"/>
      <c r="T194" s="25"/>
    </row>
    <row r="195" spans="1:20" ht="89.25" x14ac:dyDescent="0.25">
      <c r="A195" s="10"/>
      <c r="B195" s="8" t="s">
        <v>169</v>
      </c>
      <c r="C195" s="10"/>
      <c r="D195" s="26">
        <v>0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10"/>
      <c r="O195" s="26"/>
      <c r="P195" s="8"/>
      <c r="Q195" s="10"/>
      <c r="R195" s="10"/>
      <c r="S195" s="26"/>
    </row>
    <row r="196" spans="1:20" ht="38.25" x14ac:dyDescent="0.25">
      <c r="A196" s="10"/>
      <c r="B196" s="8" t="s">
        <v>170</v>
      </c>
      <c r="C196" s="10"/>
      <c r="D196" s="26">
        <v>175.84</v>
      </c>
      <c r="E196" s="26">
        <v>154.80000000000001</v>
      </c>
      <c r="F196" s="26">
        <v>0</v>
      </c>
      <c r="G196" s="26">
        <v>0</v>
      </c>
      <c r="H196" s="26">
        <v>0</v>
      </c>
      <c r="I196" s="26">
        <v>0</v>
      </c>
      <c r="J196" s="26">
        <v>175.84</v>
      </c>
      <c r="K196" s="26">
        <v>154.80000000000001</v>
      </c>
      <c r="L196" s="26">
        <v>0</v>
      </c>
      <c r="M196" s="26">
        <v>0</v>
      </c>
      <c r="N196" s="10"/>
      <c r="O196" s="26"/>
      <c r="P196" s="8"/>
      <c r="Q196" s="10"/>
      <c r="R196" s="10"/>
      <c r="S196" s="26"/>
    </row>
    <row r="197" spans="1:20" ht="63.75" x14ac:dyDescent="0.25">
      <c r="A197" s="10"/>
      <c r="B197" s="8" t="s">
        <v>171</v>
      </c>
      <c r="C197" s="10"/>
      <c r="D197" s="26">
        <v>0</v>
      </c>
      <c r="E197" s="26">
        <v>0</v>
      </c>
      <c r="F197" s="26">
        <v>0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10"/>
      <c r="O197" s="26"/>
      <c r="P197" s="8" t="s">
        <v>193</v>
      </c>
      <c r="Q197" s="10">
        <v>335</v>
      </c>
      <c r="R197" s="10">
        <v>349.39</v>
      </c>
      <c r="S197" s="26">
        <f>R197/Q197*100</f>
        <v>104.29552238805971</v>
      </c>
    </row>
    <row r="198" spans="1:20" ht="102" x14ac:dyDescent="0.25">
      <c r="A198" s="10"/>
      <c r="B198" s="8" t="s">
        <v>172</v>
      </c>
      <c r="C198" s="10"/>
      <c r="D198" s="26">
        <v>16000</v>
      </c>
      <c r="E198" s="26">
        <v>15713.2</v>
      </c>
      <c r="F198" s="26">
        <v>0</v>
      </c>
      <c r="G198" s="26">
        <v>0</v>
      </c>
      <c r="H198" s="26">
        <v>0</v>
      </c>
      <c r="I198" s="26">
        <v>0</v>
      </c>
      <c r="J198" s="26">
        <v>16000</v>
      </c>
      <c r="K198" s="26">
        <v>15713.2</v>
      </c>
      <c r="L198" s="26">
        <v>0</v>
      </c>
      <c r="M198" s="26">
        <v>0</v>
      </c>
      <c r="N198" s="10"/>
      <c r="O198" s="26"/>
      <c r="P198" s="8" t="s">
        <v>194</v>
      </c>
      <c r="Q198" s="10">
        <v>30</v>
      </c>
      <c r="R198" s="10">
        <v>32.950000000000003</v>
      </c>
      <c r="S198" s="26">
        <f>R198/Q198*100</f>
        <v>109.83333333333334</v>
      </c>
    </row>
    <row r="199" spans="1:20" ht="51" x14ac:dyDescent="0.25">
      <c r="A199" s="10"/>
      <c r="B199" s="8" t="s">
        <v>173</v>
      </c>
      <c r="C199" s="10"/>
      <c r="D199" s="26">
        <v>0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27">
        <v>0</v>
      </c>
      <c r="K199" s="26">
        <v>0</v>
      </c>
      <c r="L199" s="26">
        <v>0</v>
      </c>
      <c r="M199" s="26">
        <v>0</v>
      </c>
      <c r="N199" s="10"/>
      <c r="O199" s="26"/>
      <c r="P199" s="8"/>
      <c r="Q199" s="10"/>
      <c r="R199" s="10"/>
      <c r="S199" s="26"/>
    </row>
    <row r="200" spans="1:20" ht="38.25" x14ac:dyDescent="0.25">
      <c r="A200" s="10"/>
      <c r="B200" s="8" t="s">
        <v>174</v>
      </c>
      <c r="C200" s="10"/>
      <c r="D200" s="26">
        <v>0</v>
      </c>
      <c r="E200" s="26">
        <v>0</v>
      </c>
      <c r="F200" s="26">
        <v>0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10"/>
      <c r="O200" s="26"/>
      <c r="P200" s="8"/>
      <c r="Q200" s="10"/>
      <c r="R200" s="10"/>
      <c r="S200" s="26"/>
    </row>
    <row r="201" spans="1:20" ht="63.75" x14ac:dyDescent="0.25">
      <c r="A201" s="10"/>
      <c r="B201" s="8" t="s">
        <v>175</v>
      </c>
      <c r="C201" s="10"/>
      <c r="D201" s="26">
        <v>0</v>
      </c>
      <c r="E201" s="26">
        <v>0</v>
      </c>
      <c r="F201" s="26">
        <v>0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10"/>
      <c r="O201" s="26"/>
      <c r="P201" s="8"/>
      <c r="Q201" s="10"/>
      <c r="R201" s="10"/>
      <c r="S201" s="26"/>
    </row>
    <row r="202" spans="1:20" ht="38.25" x14ac:dyDescent="0.25">
      <c r="A202" s="10"/>
      <c r="B202" s="8" t="s">
        <v>176</v>
      </c>
      <c r="C202" s="10"/>
      <c r="D202" s="26">
        <v>0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10"/>
      <c r="O202" s="26"/>
      <c r="P202" s="8"/>
      <c r="Q202" s="10"/>
      <c r="R202" s="10"/>
      <c r="S202" s="26"/>
    </row>
    <row r="203" spans="1:20" ht="89.25" x14ac:dyDescent="0.25">
      <c r="A203" s="10"/>
      <c r="B203" s="8" t="s">
        <v>177</v>
      </c>
      <c r="C203" s="10"/>
      <c r="D203" s="26">
        <v>0</v>
      </c>
      <c r="E203" s="26">
        <v>0</v>
      </c>
      <c r="F203" s="26">
        <v>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10"/>
      <c r="O203" s="26"/>
      <c r="P203" s="8"/>
      <c r="Q203" s="10"/>
      <c r="R203" s="10"/>
      <c r="S203" s="26"/>
    </row>
    <row r="204" spans="1:20" ht="25.5" x14ac:dyDescent="0.25">
      <c r="A204" s="10"/>
      <c r="B204" s="8" t="s">
        <v>178</v>
      </c>
      <c r="C204" s="10"/>
      <c r="D204" s="26">
        <v>12</v>
      </c>
      <c r="E204" s="26">
        <v>0</v>
      </c>
      <c r="F204" s="26">
        <v>0</v>
      </c>
      <c r="G204" s="26">
        <v>0</v>
      </c>
      <c r="H204" s="26">
        <v>0</v>
      </c>
      <c r="I204" s="26">
        <v>0</v>
      </c>
      <c r="J204" s="26">
        <v>12</v>
      </c>
      <c r="K204" s="26">
        <v>0</v>
      </c>
      <c r="L204" s="26">
        <v>0</v>
      </c>
      <c r="M204" s="26">
        <v>0</v>
      </c>
      <c r="N204" s="10"/>
      <c r="O204" s="26">
        <f>E204/D204*100</f>
        <v>0</v>
      </c>
      <c r="P204" s="8"/>
      <c r="Q204" s="10"/>
      <c r="R204" s="10"/>
      <c r="S204" s="26"/>
    </row>
    <row r="205" spans="1:20" ht="153" x14ac:dyDescent="0.25">
      <c r="A205" s="10"/>
      <c r="B205" s="8" t="s">
        <v>180</v>
      </c>
      <c r="C205" s="10"/>
      <c r="D205" s="26">
        <v>0</v>
      </c>
      <c r="E205" s="26">
        <v>0</v>
      </c>
      <c r="F205" s="26">
        <v>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10"/>
      <c r="O205" s="26"/>
      <c r="P205" s="8"/>
      <c r="Q205" s="10"/>
      <c r="R205" s="10"/>
      <c r="S205" s="26"/>
    </row>
    <row r="206" spans="1:20" ht="140.25" x14ac:dyDescent="0.25">
      <c r="A206" s="10"/>
      <c r="B206" s="8" t="s">
        <v>181</v>
      </c>
      <c r="C206" s="10"/>
      <c r="D206" s="26">
        <v>12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12</v>
      </c>
      <c r="K206" s="26">
        <v>0</v>
      </c>
      <c r="L206" s="26">
        <v>0</v>
      </c>
      <c r="M206" s="26">
        <v>0</v>
      </c>
      <c r="N206" s="10"/>
      <c r="O206" s="26"/>
      <c r="P206" s="8"/>
      <c r="Q206" s="10"/>
      <c r="R206" s="10"/>
      <c r="S206" s="26"/>
    </row>
    <row r="207" spans="1:20" ht="89.25" x14ac:dyDescent="0.25">
      <c r="A207" s="10"/>
      <c r="B207" s="8" t="s">
        <v>182</v>
      </c>
      <c r="C207" s="10"/>
      <c r="D207" s="26">
        <v>0</v>
      </c>
      <c r="E207" s="26">
        <v>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10"/>
      <c r="O207" s="26"/>
      <c r="P207" s="8" t="s">
        <v>195</v>
      </c>
      <c r="Q207" s="10">
        <v>100</v>
      </c>
      <c r="R207" s="10">
        <v>100</v>
      </c>
      <c r="S207" s="26">
        <v>100</v>
      </c>
    </row>
    <row r="208" spans="1:20" ht="63.75" x14ac:dyDescent="0.25">
      <c r="A208" s="49">
        <v>10</v>
      </c>
      <c r="B208" s="51" t="s">
        <v>183</v>
      </c>
      <c r="C208" s="51" t="s">
        <v>106</v>
      </c>
      <c r="D208" s="56">
        <f t="shared" ref="D208:M208" si="38">D209+D215+D224+D235+D239</f>
        <v>278891.57</v>
      </c>
      <c r="E208" s="56">
        <f t="shared" si="38"/>
        <v>278871.02</v>
      </c>
      <c r="F208" s="56">
        <f t="shared" si="38"/>
        <v>232817.7</v>
      </c>
      <c r="G208" s="56">
        <f t="shared" si="38"/>
        <v>232817.7</v>
      </c>
      <c r="H208" s="56">
        <f t="shared" si="38"/>
        <v>39695.1</v>
      </c>
      <c r="I208" s="56">
        <f t="shared" si="38"/>
        <v>39674.549999999996</v>
      </c>
      <c r="J208" s="56">
        <f t="shared" si="38"/>
        <v>3878.77</v>
      </c>
      <c r="K208" s="56">
        <f t="shared" si="38"/>
        <v>3878.77</v>
      </c>
      <c r="L208" s="56">
        <f t="shared" si="38"/>
        <v>2500</v>
      </c>
      <c r="M208" s="56">
        <f t="shared" si="38"/>
        <v>2500</v>
      </c>
      <c r="N208" s="56">
        <v>100</v>
      </c>
      <c r="O208" s="56">
        <f>E208/D208*100</f>
        <v>99.992631544940565</v>
      </c>
      <c r="P208" s="51"/>
      <c r="Q208" s="51"/>
      <c r="R208" s="51"/>
      <c r="S208" s="51"/>
      <c r="T208" s="25">
        <f>F208+H208+J208+L208</f>
        <v>278891.57</v>
      </c>
    </row>
    <row r="209" spans="1:19" ht="25.5" x14ac:dyDescent="0.25">
      <c r="A209" s="10"/>
      <c r="B209" s="8" t="s">
        <v>314</v>
      </c>
      <c r="C209" s="8"/>
      <c r="D209" s="27">
        <f t="shared" ref="D209:M209" si="39">D210+D211+D213+D214</f>
        <v>277337.57</v>
      </c>
      <c r="E209" s="27">
        <f t="shared" si="39"/>
        <v>277337.57</v>
      </c>
      <c r="F209" s="27">
        <f t="shared" si="39"/>
        <v>232817.7</v>
      </c>
      <c r="G209" s="27">
        <f t="shared" si="39"/>
        <v>232817.7</v>
      </c>
      <c r="H209" s="27">
        <f t="shared" si="39"/>
        <v>38141.1</v>
      </c>
      <c r="I209" s="27">
        <f t="shared" si="39"/>
        <v>38141.1</v>
      </c>
      <c r="J209" s="27">
        <f t="shared" si="39"/>
        <v>3878.77</v>
      </c>
      <c r="K209" s="27">
        <f t="shared" si="39"/>
        <v>3878.77</v>
      </c>
      <c r="L209" s="27">
        <f t="shared" si="39"/>
        <v>2500</v>
      </c>
      <c r="M209" s="27">
        <f t="shared" si="39"/>
        <v>2500</v>
      </c>
      <c r="N209" s="27">
        <v>100</v>
      </c>
      <c r="O209" s="27">
        <f>E209/D209*100</f>
        <v>100</v>
      </c>
      <c r="P209" s="8"/>
      <c r="Q209" s="8"/>
      <c r="R209" s="8"/>
      <c r="S209" s="8"/>
    </row>
    <row r="210" spans="1:19" ht="76.5" x14ac:dyDescent="0.25">
      <c r="A210" s="10"/>
      <c r="B210" s="12" t="s">
        <v>315</v>
      </c>
      <c r="C210" s="12"/>
      <c r="D210" s="45">
        <v>735</v>
      </c>
      <c r="E210" s="45">
        <f>G210+I210+K210+M210</f>
        <v>735</v>
      </c>
      <c r="F210" s="45">
        <v>693</v>
      </c>
      <c r="G210" s="45">
        <v>693</v>
      </c>
      <c r="H210" s="45">
        <v>0</v>
      </c>
      <c r="I210" s="45">
        <v>0</v>
      </c>
      <c r="J210" s="45">
        <v>42</v>
      </c>
      <c r="K210" s="45">
        <v>42</v>
      </c>
      <c r="L210" s="45">
        <v>0</v>
      </c>
      <c r="M210" s="45">
        <v>0</v>
      </c>
      <c r="N210" s="45">
        <v>100</v>
      </c>
      <c r="O210" s="45">
        <v>100</v>
      </c>
      <c r="P210" s="8" t="s">
        <v>316</v>
      </c>
      <c r="Q210" s="8">
        <v>109.2</v>
      </c>
      <c r="R210" s="8">
        <v>109.2</v>
      </c>
      <c r="S210" s="8">
        <f>R210/Q210*100</f>
        <v>100</v>
      </c>
    </row>
    <row r="211" spans="1:19" ht="89.25" x14ac:dyDescent="0.25">
      <c r="A211" s="104"/>
      <c r="B211" s="107" t="s">
        <v>317</v>
      </c>
      <c r="C211" s="107"/>
      <c r="D211" s="102">
        <v>110</v>
      </c>
      <c r="E211" s="102">
        <v>110</v>
      </c>
      <c r="F211" s="102">
        <v>0</v>
      </c>
      <c r="G211" s="102">
        <v>0</v>
      </c>
      <c r="H211" s="102">
        <v>0</v>
      </c>
      <c r="I211" s="102">
        <v>0</v>
      </c>
      <c r="J211" s="102">
        <v>110</v>
      </c>
      <c r="K211" s="102">
        <v>110</v>
      </c>
      <c r="L211" s="102">
        <v>0</v>
      </c>
      <c r="M211" s="102">
        <v>0</v>
      </c>
      <c r="N211" s="102">
        <v>100</v>
      </c>
      <c r="O211" s="102">
        <v>55</v>
      </c>
      <c r="P211" s="12" t="s">
        <v>318</v>
      </c>
      <c r="Q211" s="8">
        <v>30350</v>
      </c>
      <c r="R211" s="8">
        <v>30350</v>
      </c>
      <c r="S211" s="8">
        <f t="shared" ref="S211:S218" si="40">R211/Q211*100</f>
        <v>100</v>
      </c>
    </row>
    <row r="212" spans="1:19" ht="38.25" x14ac:dyDescent="0.25">
      <c r="A212" s="106"/>
      <c r="B212" s="109"/>
      <c r="C212" s="109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8" t="s">
        <v>319</v>
      </c>
      <c r="Q212" s="43">
        <v>1</v>
      </c>
      <c r="R212" s="8">
        <v>1</v>
      </c>
      <c r="S212" s="8">
        <f t="shared" si="40"/>
        <v>100</v>
      </c>
    </row>
    <row r="213" spans="1:19" ht="89.25" x14ac:dyDescent="0.25">
      <c r="A213" s="10"/>
      <c r="B213" s="8" t="s">
        <v>320</v>
      </c>
      <c r="C213" s="8"/>
      <c r="D213" s="27">
        <v>276492.57</v>
      </c>
      <c r="E213" s="27">
        <f>G213+I213+K213+M213</f>
        <v>276492.57</v>
      </c>
      <c r="F213" s="27">
        <v>232124.7</v>
      </c>
      <c r="G213" s="27">
        <v>232124.7</v>
      </c>
      <c r="H213" s="27">
        <v>38141.1</v>
      </c>
      <c r="I213" s="27">
        <v>38141.1</v>
      </c>
      <c r="J213" s="27">
        <v>3726.77</v>
      </c>
      <c r="K213" s="27">
        <v>3726.77</v>
      </c>
      <c r="L213" s="27">
        <v>2500</v>
      </c>
      <c r="M213" s="27">
        <v>2500</v>
      </c>
      <c r="N213" s="27">
        <v>100</v>
      </c>
      <c r="O213" s="46">
        <v>100</v>
      </c>
      <c r="P213" s="8" t="s">
        <v>321</v>
      </c>
      <c r="Q213" s="8">
        <v>2</v>
      </c>
      <c r="R213" s="8">
        <v>2</v>
      </c>
      <c r="S213" s="8">
        <f t="shared" si="40"/>
        <v>100</v>
      </c>
    </row>
    <row r="214" spans="1:19" ht="63.75" x14ac:dyDescent="0.25">
      <c r="A214" s="10"/>
      <c r="B214" s="8" t="s">
        <v>322</v>
      </c>
      <c r="C214" s="8"/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27">
        <v>0</v>
      </c>
      <c r="N214" s="27">
        <v>0</v>
      </c>
      <c r="O214" s="27">
        <v>0</v>
      </c>
      <c r="P214" s="69" t="s">
        <v>323</v>
      </c>
      <c r="Q214" s="8">
        <v>0</v>
      </c>
      <c r="R214" s="8">
        <v>0</v>
      </c>
      <c r="S214" s="8">
        <v>100</v>
      </c>
    </row>
    <row r="215" spans="1:19" ht="38.25" x14ac:dyDescent="0.25">
      <c r="A215" s="104"/>
      <c r="B215" s="107" t="s">
        <v>324</v>
      </c>
      <c r="C215" s="107"/>
      <c r="D215" s="102">
        <v>0</v>
      </c>
      <c r="E215" s="102">
        <v>0</v>
      </c>
      <c r="F215" s="102">
        <v>0</v>
      </c>
      <c r="G215" s="102">
        <v>0</v>
      </c>
      <c r="H215" s="102">
        <v>0</v>
      </c>
      <c r="I215" s="102">
        <v>0</v>
      </c>
      <c r="J215" s="102">
        <v>0</v>
      </c>
      <c r="K215" s="102">
        <v>0</v>
      </c>
      <c r="L215" s="102">
        <v>0</v>
      </c>
      <c r="M215" s="102">
        <v>0</v>
      </c>
      <c r="N215" s="102">
        <v>0</v>
      </c>
      <c r="O215" s="102">
        <v>0</v>
      </c>
      <c r="P215" s="8" t="s">
        <v>325</v>
      </c>
      <c r="Q215" s="8"/>
      <c r="R215" s="8"/>
      <c r="S215" s="8"/>
    </row>
    <row r="216" spans="1:19" x14ac:dyDescent="0.25">
      <c r="A216" s="105"/>
      <c r="B216" s="108"/>
      <c r="C216" s="108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8" t="s">
        <v>326</v>
      </c>
      <c r="Q216" s="8">
        <v>209000</v>
      </c>
      <c r="R216" s="8">
        <v>214900</v>
      </c>
      <c r="S216" s="27">
        <f t="shared" si="40"/>
        <v>102.82296650717704</v>
      </c>
    </row>
    <row r="217" spans="1:19" x14ac:dyDescent="0.25">
      <c r="A217" s="105"/>
      <c r="B217" s="108"/>
      <c r="C217" s="108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8" t="s">
        <v>327</v>
      </c>
      <c r="Q217" s="8">
        <v>70200</v>
      </c>
      <c r="R217" s="8">
        <v>54200</v>
      </c>
      <c r="S217" s="27">
        <f t="shared" si="40"/>
        <v>77.207977207977208</v>
      </c>
    </row>
    <row r="218" spans="1:19" x14ac:dyDescent="0.25">
      <c r="A218" s="106"/>
      <c r="B218" s="109"/>
      <c r="C218" s="109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8" t="s">
        <v>328</v>
      </c>
      <c r="Q218" s="8">
        <v>69600</v>
      </c>
      <c r="R218" s="8">
        <v>69600</v>
      </c>
      <c r="S218" s="27">
        <f t="shared" si="40"/>
        <v>100</v>
      </c>
    </row>
    <row r="219" spans="1:19" ht="25.5" x14ac:dyDescent="0.25">
      <c r="A219" s="10"/>
      <c r="B219" s="8" t="s">
        <v>329</v>
      </c>
      <c r="C219" s="8"/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8"/>
      <c r="Q219" s="8"/>
      <c r="R219" s="8"/>
      <c r="S219" s="8"/>
    </row>
    <row r="220" spans="1:19" ht="51" x14ac:dyDescent="0.25">
      <c r="A220" s="10"/>
      <c r="B220" s="8" t="s">
        <v>330</v>
      </c>
      <c r="C220" s="8"/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8"/>
      <c r="Q220" s="8"/>
      <c r="R220" s="8"/>
      <c r="S220" s="8"/>
    </row>
    <row r="221" spans="1:19" ht="51" x14ac:dyDescent="0.25">
      <c r="A221" s="10"/>
      <c r="B221" s="12" t="s">
        <v>331</v>
      </c>
      <c r="C221" s="12"/>
      <c r="D221" s="45">
        <v>0</v>
      </c>
      <c r="E221" s="45">
        <v>0</v>
      </c>
      <c r="F221" s="45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5">
        <v>0</v>
      </c>
      <c r="P221" s="8"/>
      <c r="Q221" s="8"/>
      <c r="R221" s="8"/>
      <c r="S221" s="8"/>
    </row>
    <row r="222" spans="1:19" ht="38.25" x14ac:dyDescent="0.25">
      <c r="A222" s="10"/>
      <c r="B222" s="8" t="s">
        <v>332</v>
      </c>
      <c r="C222" s="8"/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27">
        <v>0</v>
      </c>
      <c r="P222" s="8"/>
      <c r="Q222" s="8"/>
      <c r="R222" s="8"/>
      <c r="S222" s="8"/>
    </row>
    <row r="223" spans="1:19" ht="38.25" x14ac:dyDescent="0.25">
      <c r="A223" s="10"/>
      <c r="B223" s="8" t="s">
        <v>333</v>
      </c>
      <c r="C223" s="8"/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8"/>
      <c r="Q223" s="8"/>
      <c r="R223" s="8"/>
      <c r="S223" s="8"/>
    </row>
    <row r="224" spans="1:19" ht="25.5" x14ac:dyDescent="0.25">
      <c r="A224" s="104"/>
      <c r="B224" s="107" t="s">
        <v>334</v>
      </c>
      <c r="C224" s="107"/>
      <c r="D224" s="102">
        <v>1554</v>
      </c>
      <c r="E224" s="102">
        <v>1533.45</v>
      </c>
      <c r="F224" s="102">
        <v>0</v>
      </c>
      <c r="G224" s="102">
        <v>0</v>
      </c>
      <c r="H224" s="102">
        <v>1554</v>
      </c>
      <c r="I224" s="102">
        <v>1533.45</v>
      </c>
      <c r="J224" s="102">
        <v>0</v>
      </c>
      <c r="K224" s="102">
        <v>0</v>
      </c>
      <c r="L224" s="102">
        <v>0</v>
      </c>
      <c r="M224" s="102">
        <v>0</v>
      </c>
      <c r="N224" s="102">
        <v>100</v>
      </c>
      <c r="O224" s="102">
        <v>99</v>
      </c>
      <c r="P224" s="8" t="s">
        <v>335</v>
      </c>
      <c r="Q224" s="8">
        <v>1773</v>
      </c>
      <c r="R224" s="8">
        <v>1773</v>
      </c>
      <c r="S224" s="8">
        <v>100</v>
      </c>
    </row>
    <row r="225" spans="1:19" ht="25.5" x14ac:dyDescent="0.25">
      <c r="A225" s="106"/>
      <c r="B225" s="109"/>
      <c r="C225" s="109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8" t="s">
        <v>336</v>
      </c>
      <c r="Q225" s="8">
        <v>13200</v>
      </c>
      <c r="R225" s="8">
        <v>13200</v>
      </c>
      <c r="S225" s="8">
        <v>100</v>
      </c>
    </row>
    <row r="226" spans="1:19" ht="25.5" x14ac:dyDescent="0.25">
      <c r="A226" s="10"/>
      <c r="B226" s="12" t="s">
        <v>337</v>
      </c>
      <c r="C226" s="12"/>
      <c r="D226" s="45">
        <v>0</v>
      </c>
      <c r="E226" s="45">
        <v>0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5">
        <v>0</v>
      </c>
      <c r="M226" s="45">
        <v>0</v>
      </c>
      <c r="N226" s="45">
        <v>0</v>
      </c>
      <c r="O226" s="45">
        <v>0</v>
      </c>
      <c r="P226" s="8"/>
      <c r="Q226" s="8"/>
      <c r="R226" s="8"/>
      <c r="S226" s="8"/>
    </row>
    <row r="227" spans="1:19" ht="25.5" x14ac:dyDescent="0.25">
      <c r="A227" s="10"/>
      <c r="B227" s="8" t="s">
        <v>338</v>
      </c>
      <c r="C227" s="8"/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8"/>
      <c r="Q227" s="8"/>
      <c r="R227" s="8"/>
      <c r="S227" s="8"/>
    </row>
    <row r="228" spans="1:19" ht="25.5" x14ac:dyDescent="0.25">
      <c r="A228" s="10"/>
      <c r="B228" s="8" t="s">
        <v>339</v>
      </c>
      <c r="C228" s="8"/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0</v>
      </c>
      <c r="O228" s="27">
        <v>0</v>
      </c>
      <c r="P228" s="8"/>
      <c r="Q228" s="8"/>
      <c r="R228" s="8"/>
      <c r="S228" s="8"/>
    </row>
    <row r="229" spans="1:19" ht="25.5" x14ac:dyDescent="0.25">
      <c r="A229" s="10"/>
      <c r="B229" s="8" t="s">
        <v>340</v>
      </c>
      <c r="C229" s="8"/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7">
        <v>0</v>
      </c>
      <c r="P229" s="8"/>
      <c r="Q229" s="8"/>
      <c r="R229" s="8"/>
      <c r="S229" s="8"/>
    </row>
    <row r="230" spans="1:19" ht="25.5" x14ac:dyDescent="0.25">
      <c r="A230" s="10"/>
      <c r="B230" s="8" t="s">
        <v>341</v>
      </c>
      <c r="C230" s="8"/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8"/>
      <c r="Q230" s="8"/>
      <c r="R230" s="8"/>
      <c r="S230" s="8"/>
    </row>
    <row r="231" spans="1:19" ht="102" x14ac:dyDescent="0.25">
      <c r="A231" s="10"/>
      <c r="B231" s="8" t="s">
        <v>342</v>
      </c>
      <c r="C231" s="8"/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8"/>
      <c r="Q231" s="8"/>
      <c r="R231" s="8"/>
      <c r="S231" s="8"/>
    </row>
    <row r="232" spans="1:19" ht="38.25" x14ac:dyDescent="0.25">
      <c r="A232" s="10"/>
      <c r="B232" s="8" t="s">
        <v>343</v>
      </c>
      <c r="C232" s="8"/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8"/>
      <c r="Q232" s="8"/>
      <c r="R232" s="8"/>
      <c r="S232" s="8"/>
    </row>
    <row r="233" spans="1:19" ht="38.25" x14ac:dyDescent="0.25">
      <c r="A233" s="10"/>
      <c r="B233" s="8" t="s">
        <v>344</v>
      </c>
      <c r="C233" s="8"/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8"/>
      <c r="Q233" s="8"/>
      <c r="R233" s="8"/>
      <c r="S233" s="8"/>
    </row>
    <row r="234" spans="1:19" ht="63.75" x14ac:dyDescent="0.25">
      <c r="A234" s="10"/>
      <c r="B234" s="8" t="s">
        <v>345</v>
      </c>
      <c r="C234" s="8"/>
      <c r="D234" s="27">
        <v>1554</v>
      </c>
      <c r="E234" s="27">
        <v>1533.45</v>
      </c>
      <c r="F234" s="27">
        <v>0</v>
      </c>
      <c r="G234" s="27">
        <v>0</v>
      </c>
      <c r="H234" s="27">
        <v>1554</v>
      </c>
      <c r="I234" s="27">
        <v>1533.45</v>
      </c>
      <c r="J234" s="27">
        <v>0</v>
      </c>
      <c r="K234" s="27">
        <v>0</v>
      </c>
      <c r="L234" s="27">
        <v>0</v>
      </c>
      <c r="M234" s="27">
        <v>0</v>
      </c>
      <c r="N234" s="27">
        <v>100</v>
      </c>
      <c r="O234" s="27">
        <v>99</v>
      </c>
      <c r="P234" s="8"/>
      <c r="Q234" s="8"/>
      <c r="R234" s="8"/>
      <c r="S234" s="8"/>
    </row>
    <row r="235" spans="1:19" ht="102" x14ac:dyDescent="0.25">
      <c r="A235" s="10"/>
      <c r="B235" s="12" t="s">
        <v>346</v>
      </c>
      <c r="C235" s="12"/>
      <c r="D235" s="45">
        <v>0</v>
      </c>
      <c r="E235" s="45">
        <v>0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  <c r="M235" s="45">
        <v>0</v>
      </c>
      <c r="N235" s="45">
        <v>0</v>
      </c>
      <c r="O235" s="45">
        <v>0</v>
      </c>
      <c r="P235" s="12" t="s">
        <v>347</v>
      </c>
      <c r="Q235" s="12">
        <v>0</v>
      </c>
      <c r="R235" s="12">
        <v>0</v>
      </c>
      <c r="S235" s="12">
        <v>100</v>
      </c>
    </row>
    <row r="236" spans="1:19" ht="25.5" x14ac:dyDescent="0.25">
      <c r="A236" s="10"/>
      <c r="B236" s="8" t="s">
        <v>348</v>
      </c>
      <c r="C236" s="8"/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8"/>
      <c r="Q236" s="8"/>
      <c r="R236" s="8"/>
      <c r="S236" s="8"/>
    </row>
    <row r="237" spans="1:19" ht="51" x14ac:dyDescent="0.25">
      <c r="A237" s="10"/>
      <c r="B237" s="8" t="s">
        <v>349</v>
      </c>
      <c r="C237" s="8"/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v>0</v>
      </c>
      <c r="P237" s="8" t="s">
        <v>381</v>
      </c>
      <c r="Q237" s="8">
        <v>0</v>
      </c>
      <c r="R237" s="8">
        <v>0</v>
      </c>
      <c r="S237" s="8">
        <v>100</v>
      </c>
    </row>
    <row r="238" spans="1:19" ht="38.25" x14ac:dyDescent="0.25">
      <c r="A238" s="10"/>
      <c r="B238" s="8" t="s">
        <v>350</v>
      </c>
      <c r="C238" s="8"/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8"/>
      <c r="Q238" s="8"/>
      <c r="R238" s="8"/>
      <c r="S238" s="8"/>
    </row>
    <row r="239" spans="1:19" ht="51" x14ac:dyDescent="0.25">
      <c r="A239" s="10"/>
      <c r="B239" s="8" t="s">
        <v>351</v>
      </c>
      <c r="C239" s="8"/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8" t="s">
        <v>352</v>
      </c>
      <c r="Q239" s="8">
        <v>0</v>
      </c>
      <c r="R239" s="8">
        <v>0</v>
      </c>
      <c r="S239" s="8">
        <v>100</v>
      </c>
    </row>
    <row r="240" spans="1:19" ht="63.75" x14ac:dyDescent="0.25">
      <c r="A240" s="10"/>
      <c r="B240" s="8" t="s">
        <v>353</v>
      </c>
      <c r="C240" s="8"/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69"/>
      <c r="Q240" s="8"/>
      <c r="R240" s="8"/>
      <c r="S240" s="8"/>
    </row>
    <row r="241" spans="1:20" ht="63.75" x14ac:dyDescent="0.25">
      <c r="A241" s="10"/>
      <c r="B241" s="8" t="s">
        <v>354</v>
      </c>
      <c r="C241" s="8"/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8" t="s">
        <v>355</v>
      </c>
      <c r="Q241" s="74">
        <v>0</v>
      </c>
      <c r="R241" s="74">
        <v>0</v>
      </c>
      <c r="S241" s="74">
        <v>100</v>
      </c>
    </row>
    <row r="242" spans="1:20" ht="76.5" x14ac:dyDescent="0.25">
      <c r="A242" s="10"/>
      <c r="B242" s="8" t="s">
        <v>356</v>
      </c>
      <c r="C242" s="8"/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8"/>
      <c r="Q242" s="74"/>
      <c r="R242" s="74"/>
      <c r="S242" s="74"/>
    </row>
    <row r="243" spans="1:20" ht="76.5" x14ac:dyDescent="0.25">
      <c r="A243" s="49">
        <v>11</v>
      </c>
      <c r="B243" s="51" t="s">
        <v>184</v>
      </c>
      <c r="C243" s="49" t="s">
        <v>106</v>
      </c>
      <c r="D243" s="56">
        <v>1140</v>
      </c>
      <c r="E243" s="56">
        <f>E244+E259</f>
        <v>1140</v>
      </c>
      <c r="F243" s="56">
        <v>0</v>
      </c>
      <c r="G243" s="56">
        <v>0</v>
      </c>
      <c r="H243" s="56">
        <v>0</v>
      </c>
      <c r="I243" s="56">
        <v>0</v>
      </c>
      <c r="J243" s="56">
        <v>1140</v>
      </c>
      <c r="K243" s="56">
        <v>1140</v>
      </c>
      <c r="L243" s="56">
        <v>0</v>
      </c>
      <c r="M243" s="56">
        <v>0</v>
      </c>
      <c r="N243" s="51">
        <v>100</v>
      </c>
      <c r="O243" s="51">
        <f>E243/D243*100</f>
        <v>100</v>
      </c>
      <c r="P243" s="73" t="s">
        <v>196</v>
      </c>
      <c r="Q243" s="73">
        <v>1060</v>
      </c>
      <c r="R243" s="73">
        <v>971</v>
      </c>
      <c r="S243" s="75">
        <v>109</v>
      </c>
      <c r="T243" s="25">
        <f>J243</f>
        <v>1140</v>
      </c>
    </row>
    <row r="244" spans="1:20" ht="63.75" x14ac:dyDescent="0.25">
      <c r="A244" s="32"/>
      <c r="B244" s="8" t="s">
        <v>219</v>
      </c>
      <c r="C244" s="32"/>
      <c r="D244" s="27">
        <v>1110</v>
      </c>
      <c r="E244" s="27">
        <f>SUM(E245:E258)</f>
        <v>1110</v>
      </c>
      <c r="F244" s="27">
        <v>0</v>
      </c>
      <c r="G244" s="27">
        <v>0</v>
      </c>
      <c r="H244" s="27">
        <v>0</v>
      </c>
      <c r="I244" s="27">
        <v>0</v>
      </c>
      <c r="J244" s="27">
        <v>1110</v>
      </c>
      <c r="K244" s="27">
        <v>1110</v>
      </c>
      <c r="L244" s="27">
        <v>0</v>
      </c>
      <c r="M244" s="27">
        <v>0</v>
      </c>
      <c r="N244" s="8">
        <v>100</v>
      </c>
      <c r="O244" s="8">
        <v>100</v>
      </c>
      <c r="P244" s="8" t="s">
        <v>197</v>
      </c>
      <c r="Q244" s="63">
        <v>360</v>
      </c>
      <c r="R244" s="63">
        <v>220</v>
      </c>
      <c r="S244" s="64">
        <v>164</v>
      </c>
    </row>
    <row r="245" spans="1:20" ht="51" x14ac:dyDescent="0.25">
      <c r="A245" s="188"/>
      <c r="B245" s="187" t="s">
        <v>220</v>
      </c>
      <c r="C245" s="188"/>
      <c r="D245" s="186">
        <v>950</v>
      </c>
      <c r="E245" s="186">
        <v>950</v>
      </c>
      <c r="F245" s="186">
        <v>0</v>
      </c>
      <c r="G245" s="186">
        <v>0</v>
      </c>
      <c r="H245" s="186">
        <v>0</v>
      </c>
      <c r="I245" s="186">
        <v>0</v>
      </c>
      <c r="J245" s="186">
        <v>950</v>
      </c>
      <c r="K245" s="186">
        <v>950</v>
      </c>
      <c r="L245" s="186">
        <v>0</v>
      </c>
      <c r="M245" s="186">
        <v>0</v>
      </c>
      <c r="N245" s="187">
        <v>100</v>
      </c>
      <c r="O245" s="187">
        <v>100</v>
      </c>
      <c r="P245" s="8" t="s">
        <v>198</v>
      </c>
      <c r="Q245" s="8">
        <v>19</v>
      </c>
      <c r="R245" s="8">
        <v>19</v>
      </c>
      <c r="S245" s="27">
        <f>R245/Q245*100</f>
        <v>100</v>
      </c>
    </row>
    <row r="246" spans="1:20" ht="51" x14ac:dyDescent="0.25">
      <c r="A246" s="188"/>
      <c r="B246" s="187"/>
      <c r="C246" s="188"/>
      <c r="D246" s="186"/>
      <c r="E246" s="186"/>
      <c r="F246" s="186"/>
      <c r="G246" s="186"/>
      <c r="H246" s="186"/>
      <c r="I246" s="186"/>
      <c r="J246" s="186"/>
      <c r="K246" s="186"/>
      <c r="L246" s="186"/>
      <c r="M246" s="186"/>
      <c r="N246" s="187"/>
      <c r="O246" s="187"/>
      <c r="P246" s="8" t="s">
        <v>199</v>
      </c>
      <c r="Q246" s="8">
        <v>3</v>
      </c>
      <c r="R246" s="8">
        <v>3</v>
      </c>
      <c r="S246" s="27">
        <f t="shared" ref="S246:S265" si="41">R246/Q246*100</f>
        <v>100</v>
      </c>
    </row>
    <row r="247" spans="1:20" ht="25.5" x14ac:dyDescent="0.25">
      <c r="A247" s="188"/>
      <c r="B247" s="187"/>
      <c r="C247" s="188"/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7"/>
      <c r="O247" s="187"/>
      <c r="P247" s="8" t="s">
        <v>200</v>
      </c>
      <c r="Q247" s="8">
        <v>20</v>
      </c>
      <c r="R247" s="8">
        <v>20</v>
      </c>
      <c r="S247" s="27">
        <f t="shared" si="41"/>
        <v>100</v>
      </c>
    </row>
    <row r="248" spans="1:20" ht="76.5" x14ac:dyDescent="0.25">
      <c r="A248" s="188"/>
      <c r="B248" s="187"/>
      <c r="C248" s="188"/>
      <c r="D248" s="186"/>
      <c r="E248" s="186"/>
      <c r="F248" s="186"/>
      <c r="G248" s="186"/>
      <c r="H248" s="186"/>
      <c r="I248" s="186"/>
      <c r="J248" s="186"/>
      <c r="K248" s="186"/>
      <c r="L248" s="186"/>
      <c r="M248" s="186"/>
      <c r="N248" s="187"/>
      <c r="O248" s="187"/>
      <c r="P248" s="8" t="s">
        <v>201</v>
      </c>
      <c r="Q248" s="8">
        <v>4</v>
      </c>
      <c r="R248" s="8">
        <v>4</v>
      </c>
      <c r="S248" s="27">
        <f t="shared" si="41"/>
        <v>100</v>
      </c>
    </row>
    <row r="249" spans="1:20" ht="51" x14ac:dyDescent="0.25">
      <c r="A249" s="188"/>
      <c r="B249" s="187"/>
      <c r="C249" s="188"/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7"/>
      <c r="O249" s="187"/>
      <c r="P249" s="8" t="s">
        <v>202</v>
      </c>
      <c r="Q249" s="8">
        <v>4</v>
      </c>
      <c r="R249" s="8">
        <v>4</v>
      </c>
      <c r="S249" s="27">
        <f t="shared" si="41"/>
        <v>100</v>
      </c>
    </row>
    <row r="250" spans="1:20" ht="102" x14ac:dyDescent="0.25">
      <c r="A250" s="189"/>
      <c r="B250" s="187" t="s">
        <v>221</v>
      </c>
      <c r="C250" s="189"/>
      <c r="D250" s="186">
        <v>0</v>
      </c>
      <c r="E250" s="186">
        <v>0</v>
      </c>
      <c r="F250" s="186">
        <v>0</v>
      </c>
      <c r="G250" s="186">
        <v>0</v>
      </c>
      <c r="H250" s="186">
        <v>0</v>
      </c>
      <c r="I250" s="186">
        <v>0</v>
      </c>
      <c r="J250" s="186">
        <v>0</v>
      </c>
      <c r="K250" s="186">
        <v>0</v>
      </c>
      <c r="L250" s="186">
        <v>0</v>
      </c>
      <c r="M250" s="186">
        <v>0</v>
      </c>
      <c r="N250" s="186">
        <v>0</v>
      </c>
      <c r="O250" s="186">
        <v>0</v>
      </c>
      <c r="P250" s="8" t="s">
        <v>203</v>
      </c>
      <c r="Q250" s="8">
        <v>14</v>
      </c>
      <c r="R250" s="8">
        <v>16</v>
      </c>
      <c r="S250" s="27">
        <f t="shared" si="41"/>
        <v>114.28571428571428</v>
      </c>
    </row>
    <row r="251" spans="1:20" ht="38.25" x14ac:dyDescent="0.25">
      <c r="A251" s="189"/>
      <c r="B251" s="187"/>
      <c r="C251" s="189"/>
      <c r="D251" s="186"/>
      <c r="E251" s="186"/>
      <c r="F251" s="186"/>
      <c r="G251" s="186"/>
      <c r="H251" s="186"/>
      <c r="I251" s="186"/>
      <c r="J251" s="186"/>
      <c r="K251" s="186"/>
      <c r="L251" s="186"/>
      <c r="M251" s="186"/>
      <c r="N251" s="186"/>
      <c r="O251" s="186"/>
      <c r="P251" s="8" t="s">
        <v>204</v>
      </c>
      <c r="Q251" s="8">
        <v>4</v>
      </c>
      <c r="R251" s="8">
        <v>4</v>
      </c>
      <c r="S251" s="27">
        <f t="shared" si="41"/>
        <v>100</v>
      </c>
    </row>
    <row r="252" spans="1:20" ht="63.75" x14ac:dyDescent="0.25">
      <c r="A252" s="189"/>
      <c r="B252" s="187"/>
      <c r="C252" s="189"/>
      <c r="D252" s="186"/>
      <c r="E252" s="186"/>
      <c r="F252" s="186"/>
      <c r="G252" s="186"/>
      <c r="H252" s="186"/>
      <c r="I252" s="186"/>
      <c r="J252" s="186"/>
      <c r="K252" s="186"/>
      <c r="L252" s="186"/>
      <c r="M252" s="186"/>
      <c r="N252" s="186"/>
      <c r="O252" s="186"/>
      <c r="P252" s="8" t="s">
        <v>205</v>
      </c>
      <c r="Q252" s="8">
        <v>70</v>
      </c>
      <c r="R252" s="8">
        <v>72</v>
      </c>
      <c r="S252" s="27">
        <f t="shared" si="41"/>
        <v>102.85714285714285</v>
      </c>
    </row>
    <row r="253" spans="1:20" ht="76.5" x14ac:dyDescent="0.25">
      <c r="A253" s="189"/>
      <c r="B253" s="187"/>
      <c r="C253" s="189"/>
      <c r="D253" s="186"/>
      <c r="E253" s="186"/>
      <c r="F253" s="186"/>
      <c r="G253" s="186"/>
      <c r="H253" s="186"/>
      <c r="I253" s="186"/>
      <c r="J253" s="186"/>
      <c r="K253" s="186"/>
      <c r="L253" s="186"/>
      <c r="M253" s="186"/>
      <c r="N253" s="186"/>
      <c r="O253" s="186"/>
      <c r="P253" s="8" t="s">
        <v>206</v>
      </c>
      <c r="Q253" s="8">
        <v>100</v>
      </c>
      <c r="R253" s="8">
        <v>113</v>
      </c>
      <c r="S253" s="27">
        <f t="shared" si="41"/>
        <v>112.99999999999999</v>
      </c>
    </row>
    <row r="254" spans="1:20" ht="51" x14ac:dyDescent="0.25">
      <c r="A254" s="189"/>
      <c r="B254" s="187"/>
      <c r="C254" s="189"/>
      <c r="D254" s="186"/>
      <c r="E254" s="186"/>
      <c r="F254" s="186"/>
      <c r="G254" s="186"/>
      <c r="H254" s="186"/>
      <c r="I254" s="186"/>
      <c r="J254" s="186"/>
      <c r="K254" s="186"/>
      <c r="L254" s="186"/>
      <c r="M254" s="186"/>
      <c r="N254" s="186"/>
      <c r="O254" s="186"/>
      <c r="P254" s="8" t="s">
        <v>207</v>
      </c>
      <c r="Q254" s="8">
        <v>100</v>
      </c>
      <c r="R254" s="8">
        <v>100</v>
      </c>
      <c r="S254" s="27">
        <f t="shared" si="41"/>
        <v>100</v>
      </c>
    </row>
    <row r="255" spans="1:20" ht="38.25" x14ac:dyDescent="0.25">
      <c r="A255" s="189"/>
      <c r="B255" s="187" t="s">
        <v>222</v>
      </c>
      <c r="C255" s="189"/>
      <c r="D255" s="186">
        <v>160</v>
      </c>
      <c r="E255" s="186">
        <v>160</v>
      </c>
      <c r="F255" s="186">
        <v>0</v>
      </c>
      <c r="G255" s="186">
        <v>0</v>
      </c>
      <c r="H255" s="186">
        <v>0</v>
      </c>
      <c r="I255" s="186">
        <v>0</v>
      </c>
      <c r="J255" s="186">
        <v>160</v>
      </c>
      <c r="K255" s="186">
        <v>160</v>
      </c>
      <c r="L255" s="186">
        <v>0</v>
      </c>
      <c r="M255" s="186">
        <v>0</v>
      </c>
      <c r="N255" s="187">
        <v>100</v>
      </c>
      <c r="O255" s="187">
        <v>100</v>
      </c>
      <c r="P255" s="8" t="s">
        <v>208</v>
      </c>
      <c r="Q255" s="8">
        <v>10</v>
      </c>
      <c r="R255" s="8">
        <v>10</v>
      </c>
      <c r="S255" s="27">
        <f t="shared" si="41"/>
        <v>100</v>
      </c>
    </row>
    <row r="256" spans="1:20" ht="38.25" x14ac:dyDescent="0.25">
      <c r="A256" s="189"/>
      <c r="B256" s="187"/>
      <c r="C256" s="189"/>
      <c r="D256" s="186"/>
      <c r="E256" s="186"/>
      <c r="F256" s="186"/>
      <c r="G256" s="186"/>
      <c r="H256" s="186"/>
      <c r="I256" s="186"/>
      <c r="J256" s="186"/>
      <c r="K256" s="186"/>
      <c r="L256" s="186"/>
      <c r="M256" s="186"/>
      <c r="N256" s="187"/>
      <c r="O256" s="187"/>
      <c r="P256" s="8" t="s">
        <v>209</v>
      </c>
      <c r="Q256" s="8">
        <v>1</v>
      </c>
      <c r="R256" s="8">
        <v>1</v>
      </c>
      <c r="S256" s="27">
        <f t="shared" si="41"/>
        <v>100</v>
      </c>
    </row>
    <row r="257" spans="1:20" ht="51" x14ac:dyDescent="0.25">
      <c r="A257" s="32"/>
      <c r="B257" s="8" t="s">
        <v>223</v>
      </c>
      <c r="C257" s="32"/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4">
        <v>100</v>
      </c>
      <c r="O257" s="44">
        <v>100</v>
      </c>
      <c r="P257" s="8" t="s">
        <v>210</v>
      </c>
      <c r="Q257" s="8">
        <v>0</v>
      </c>
      <c r="R257" s="8">
        <v>0</v>
      </c>
      <c r="S257" s="27">
        <v>100</v>
      </c>
    </row>
    <row r="258" spans="1:20" ht="38.25" x14ac:dyDescent="0.25">
      <c r="A258" s="32"/>
      <c r="B258" s="8" t="s">
        <v>224</v>
      </c>
      <c r="C258" s="32"/>
      <c r="D258" s="27">
        <v>0</v>
      </c>
      <c r="E258" s="27">
        <v>0</v>
      </c>
      <c r="F258" s="27">
        <v>0</v>
      </c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8">
        <v>100</v>
      </c>
      <c r="O258" s="8">
        <v>100</v>
      </c>
      <c r="P258" s="8" t="s">
        <v>211</v>
      </c>
      <c r="Q258" s="8">
        <v>2</v>
      </c>
      <c r="R258" s="8">
        <v>2</v>
      </c>
      <c r="S258" s="27">
        <f t="shared" si="41"/>
        <v>100</v>
      </c>
    </row>
    <row r="259" spans="1:20" ht="76.5" x14ac:dyDescent="0.25">
      <c r="A259" s="32"/>
      <c r="B259" s="8" t="s">
        <v>225</v>
      </c>
      <c r="C259" s="32"/>
      <c r="D259" s="27">
        <v>30</v>
      </c>
      <c r="E259" s="27">
        <v>30</v>
      </c>
      <c r="F259" s="27">
        <v>0</v>
      </c>
      <c r="G259" s="27">
        <v>0</v>
      </c>
      <c r="H259" s="27">
        <v>0</v>
      </c>
      <c r="I259" s="27">
        <v>0</v>
      </c>
      <c r="J259" s="27">
        <v>30</v>
      </c>
      <c r="K259" s="27">
        <v>30</v>
      </c>
      <c r="L259" s="27">
        <v>0</v>
      </c>
      <c r="M259" s="27">
        <v>0</v>
      </c>
      <c r="N259" s="8">
        <v>100</v>
      </c>
      <c r="O259" s="8">
        <v>100</v>
      </c>
      <c r="P259" s="8"/>
      <c r="Q259" s="65"/>
      <c r="R259" s="65"/>
      <c r="S259" s="27"/>
    </row>
    <row r="260" spans="1:20" ht="45" customHeight="1" x14ac:dyDescent="0.25">
      <c r="A260" s="119"/>
      <c r="B260" s="107" t="s">
        <v>226</v>
      </c>
      <c r="C260" s="192"/>
      <c r="D260" s="102">
        <v>0</v>
      </c>
      <c r="E260" s="102">
        <v>0</v>
      </c>
      <c r="F260" s="102">
        <v>0</v>
      </c>
      <c r="G260" s="102">
        <v>0</v>
      </c>
      <c r="H260" s="102">
        <v>0</v>
      </c>
      <c r="I260" s="102">
        <v>0</v>
      </c>
      <c r="J260" s="102">
        <v>0</v>
      </c>
      <c r="K260" s="102">
        <v>0</v>
      </c>
      <c r="L260" s="102">
        <v>0</v>
      </c>
      <c r="M260" s="102">
        <v>0</v>
      </c>
      <c r="N260" s="107">
        <v>100</v>
      </c>
      <c r="O260" s="107">
        <v>100</v>
      </c>
      <c r="P260" s="12" t="s">
        <v>212</v>
      </c>
      <c r="Q260" s="66">
        <v>230</v>
      </c>
      <c r="R260" s="66">
        <v>537</v>
      </c>
      <c r="S260" s="27">
        <f t="shared" si="41"/>
        <v>233.47826086956522</v>
      </c>
    </row>
    <row r="261" spans="1:20" ht="38.25" x14ac:dyDescent="0.25">
      <c r="A261" s="191"/>
      <c r="B261" s="108"/>
      <c r="C261" s="12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08"/>
      <c r="O261" s="108"/>
      <c r="P261" s="12" t="s">
        <v>213</v>
      </c>
      <c r="Q261" s="67" t="s">
        <v>214</v>
      </c>
      <c r="R261" s="67" t="s">
        <v>214</v>
      </c>
      <c r="S261" s="27">
        <f t="shared" si="41"/>
        <v>100</v>
      </c>
    </row>
    <row r="262" spans="1:20" ht="38.25" x14ac:dyDescent="0.25">
      <c r="A262" s="120"/>
      <c r="B262" s="109"/>
      <c r="C262" s="127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9"/>
      <c r="O262" s="109"/>
      <c r="P262" s="12" t="s">
        <v>215</v>
      </c>
      <c r="Q262" s="67" t="s">
        <v>214</v>
      </c>
      <c r="R262" s="67" t="s">
        <v>214</v>
      </c>
      <c r="S262" s="27">
        <f t="shared" si="41"/>
        <v>100</v>
      </c>
    </row>
    <row r="263" spans="1:20" ht="76.5" x14ac:dyDescent="0.25">
      <c r="A263" s="189"/>
      <c r="B263" s="187" t="s">
        <v>227</v>
      </c>
      <c r="C263" s="190"/>
      <c r="D263" s="186">
        <v>30</v>
      </c>
      <c r="E263" s="186">
        <v>30</v>
      </c>
      <c r="F263" s="186">
        <v>0</v>
      </c>
      <c r="G263" s="186">
        <v>0</v>
      </c>
      <c r="H263" s="186">
        <v>0</v>
      </c>
      <c r="I263" s="186">
        <v>0</v>
      </c>
      <c r="J263" s="186">
        <v>30</v>
      </c>
      <c r="K263" s="186">
        <v>30</v>
      </c>
      <c r="L263" s="186">
        <v>0</v>
      </c>
      <c r="M263" s="186">
        <v>0</v>
      </c>
      <c r="N263" s="187">
        <v>100</v>
      </c>
      <c r="O263" s="187">
        <v>100</v>
      </c>
      <c r="P263" s="83" t="s">
        <v>216</v>
      </c>
      <c r="Q263" s="8">
        <v>26</v>
      </c>
      <c r="R263" s="8">
        <v>95</v>
      </c>
      <c r="S263" s="27">
        <f t="shared" si="41"/>
        <v>365.38461538461536</v>
      </c>
    </row>
    <row r="264" spans="1:20" ht="51" x14ac:dyDescent="0.25">
      <c r="A264" s="189"/>
      <c r="B264" s="187"/>
      <c r="C264" s="190"/>
      <c r="D264" s="186"/>
      <c r="E264" s="186"/>
      <c r="F264" s="186"/>
      <c r="G264" s="186"/>
      <c r="H264" s="186"/>
      <c r="I264" s="186"/>
      <c r="J264" s="186"/>
      <c r="K264" s="186"/>
      <c r="L264" s="186"/>
      <c r="M264" s="186"/>
      <c r="N264" s="187"/>
      <c r="O264" s="187"/>
      <c r="P264" s="43" t="s">
        <v>217</v>
      </c>
      <c r="Q264" s="8">
        <v>90</v>
      </c>
      <c r="R264" s="8">
        <v>99</v>
      </c>
      <c r="S264" s="27">
        <f t="shared" si="41"/>
        <v>110.00000000000001</v>
      </c>
    </row>
    <row r="265" spans="1:20" ht="63.75" x14ac:dyDescent="0.25">
      <c r="A265" s="34"/>
      <c r="B265" s="12" t="s">
        <v>228</v>
      </c>
      <c r="C265" s="34"/>
      <c r="D265" s="45">
        <v>0</v>
      </c>
      <c r="E265" s="45">
        <v>0</v>
      </c>
      <c r="F265" s="45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  <c r="L265" s="45">
        <v>0</v>
      </c>
      <c r="M265" s="45">
        <v>0</v>
      </c>
      <c r="N265" s="12">
        <v>100</v>
      </c>
      <c r="O265" s="12">
        <v>100</v>
      </c>
      <c r="P265" s="12" t="s">
        <v>218</v>
      </c>
      <c r="Q265" s="12">
        <v>48</v>
      </c>
      <c r="R265" s="12">
        <v>48</v>
      </c>
      <c r="S265" s="27">
        <f t="shared" si="41"/>
        <v>100</v>
      </c>
    </row>
    <row r="266" spans="1:20" ht="89.25" x14ac:dyDescent="0.25">
      <c r="A266" s="49">
        <v>12</v>
      </c>
      <c r="B266" s="51" t="s">
        <v>185</v>
      </c>
      <c r="C266" s="49" t="s">
        <v>186</v>
      </c>
      <c r="D266" s="57">
        <f>SUM(D267:D269)</f>
        <v>128259.59</v>
      </c>
      <c r="E266" s="57">
        <f>SUM(E267:E269)</f>
        <v>123821.1</v>
      </c>
      <c r="F266" s="58">
        <v>0</v>
      </c>
      <c r="G266" s="58">
        <v>0</v>
      </c>
      <c r="H266" s="57">
        <f>H267+H269</f>
        <v>121056.6</v>
      </c>
      <c r="I266" s="57">
        <f>SUM(I267:I269)</f>
        <v>118679.60262000001</v>
      </c>
      <c r="J266" s="57">
        <f>J267+J269</f>
        <v>7202.99</v>
      </c>
      <c r="K266" s="57">
        <f>K267+K269</f>
        <v>5141.5</v>
      </c>
      <c r="L266" s="57">
        <f>L267+L269</f>
        <v>0</v>
      </c>
      <c r="M266" s="57">
        <f>M267+M269</f>
        <v>0</v>
      </c>
      <c r="N266" s="58">
        <v>100</v>
      </c>
      <c r="O266" s="59">
        <f>E266/D266*100</f>
        <v>96.539447849474655</v>
      </c>
      <c r="P266" s="4"/>
      <c r="Q266" s="4"/>
      <c r="R266" s="4"/>
      <c r="S266" s="47"/>
      <c r="T266" s="100">
        <f>F266+H266+J266</f>
        <v>128259.59000000001</v>
      </c>
    </row>
    <row r="267" spans="1:20" ht="51" x14ac:dyDescent="0.25">
      <c r="A267" s="104"/>
      <c r="B267" s="107" t="s">
        <v>190</v>
      </c>
      <c r="C267" s="104"/>
      <c r="D267" s="102">
        <v>11471.46</v>
      </c>
      <c r="E267" s="102">
        <v>9771.5</v>
      </c>
      <c r="F267" s="102">
        <v>0</v>
      </c>
      <c r="G267" s="102">
        <v>0</v>
      </c>
      <c r="H267" s="102">
        <v>6398</v>
      </c>
      <c r="I267" s="102">
        <v>5023</v>
      </c>
      <c r="J267" s="102">
        <v>5073.46</v>
      </c>
      <c r="K267" s="102">
        <v>4748.5</v>
      </c>
      <c r="L267" s="102">
        <v>0</v>
      </c>
      <c r="M267" s="102">
        <v>0</v>
      </c>
      <c r="N267" s="102"/>
      <c r="O267" s="102">
        <f>E267/D267*100</f>
        <v>85.180962144312929</v>
      </c>
      <c r="P267" s="27" t="s">
        <v>187</v>
      </c>
      <c r="Q267" s="8">
        <v>0</v>
      </c>
      <c r="R267" s="8">
        <v>0</v>
      </c>
      <c r="S267" s="27">
        <v>100</v>
      </c>
    </row>
    <row r="268" spans="1:20" ht="51" x14ac:dyDescent="0.25">
      <c r="A268" s="106"/>
      <c r="B268" s="109"/>
      <c r="C268" s="106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8" t="s">
        <v>188</v>
      </c>
      <c r="Q268" s="8">
        <v>2</v>
      </c>
      <c r="R268" s="8">
        <v>2</v>
      </c>
      <c r="S268" s="27">
        <v>100</v>
      </c>
    </row>
    <row r="269" spans="1:20" ht="51" x14ac:dyDescent="0.25">
      <c r="A269" s="10"/>
      <c r="B269" s="8" t="s">
        <v>191</v>
      </c>
      <c r="C269" s="10"/>
      <c r="D269" s="27">
        <v>116788.13</v>
      </c>
      <c r="E269" s="27">
        <v>114049.60000000001</v>
      </c>
      <c r="F269" s="27">
        <v>0</v>
      </c>
      <c r="G269" s="27">
        <v>0</v>
      </c>
      <c r="H269" s="26">
        <v>114658.6</v>
      </c>
      <c r="I269" s="26">
        <v>113656.60262000001</v>
      </c>
      <c r="J269" s="27">
        <v>2129.5300000000002</v>
      </c>
      <c r="K269" s="27">
        <v>393</v>
      </c>
      <c r="L269" s="27">
        <v>0</v>
      </c>
      <c r="M269" s="27">
        <v>0</v>
      </c>
      <c r="N269" s="27"/>
      <c r="O269" s="27">
        <f>E269/D269*100</f>
        <v>97.65512984924068</v>
      </c>
      <c r="P269" s="27" t="s">
        <v>189</v>
      </c>
      <c r="Q269" s="8">
        <v>30.896999999999998</v>
      </c>
      <c r="R269" s="8">
        <v>31</v>
      </c>
      <c r="S269" s="27">
        <f>R269/Q269*100</f>
        <v>100.33336569893518</v>
      </c>
    </row>
    <row r="270" spans="1:20" ht="63.75" x14ac:dyDescent="0.25">
      <c r="A270" s="49">
        <v>13</v>
      </c>
      <c r="B270" s="51" t="s">
        <v>192</v>
      </c>
      <c r="C270" s="49" t="s">
        <v>186</v>
      </c>
      <c r="D270" s="56">
        <v>1114.93</v>
      </c>
      <c r="E270" s="56">
        <v>746.24699999999996</v>
      </c>
      <c r="F270" s="56">
        <v>0</v>
      </c>
      <c r="G270" s="56">
        <v>0</v>
      </c>
      <c r="H270" s="56">
        <v>482.39</v>
      </c>
      <c r="I270" s="56">
        <v>298.05</v>
      </c>
      <c r="J270" s="56">
        <v>632.54</v>
      </c>
      <c r="K270" s="56">
        <v>448.197</v>
      </c>
      <c r="L270" s="56">
        <v>0</v>
      </c>
      <c r="M270" s="56">
        <v>0</v>
      </c>
      <c r="N270" s="51">
        <v>100</v>
      </c>
      <c r="O270" s="88">
        <f>E270/D270*100</f>
        <v>66.932184083305671</v>
      </c>
      <c r="P270" s="4"/>
      <c r="Q270" s="4"/>
      <c r="R270" s="4"/>
      <c r="S270" s="47"/>
      <c r="T270" s="25">
        <f>F270+H270+J270</f>
        <v>1114.9299999999998</v>
      </c>
    </row>
    <row r="271" spans="1:20" ht="76.5" x14ac:dyDescent="0.25">
      <c r="A271" s="10"/>
      <c r="B271" s="8" t="s">
        <v>265</v>
      </c>
      <c r="C271" s="10"/>
      <c r="D271" s="27">
        <v>0</v>
      </c>
      <c r="E271" s="27">
        <v>0</v>
      </c>
      <c r="F271" s="27">
        <v>0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8" t="s">
        <v>382</v>
      </c>
      <c r="O271" s="8"/>
      <c r="P271" s="69" t="s">
        <v>263</v>
      </c>
      <c r="Q271" s="8">
        <v>44</v>
      </c>
      <c r="R271" s="8">
        <v>44</v>
      </c>
      <c r="S271" s="27">
        <v>100</v>
      </c>
    </row>
    <row r="272" spans="1:20" ht="38.25" x14ac:dyDescent="0.25">
      <c r="A272" s="10"/>
      <c r="B272" s="8" t="s">
        <v>266</v>
      </c>
      <c r="C272" s="10"/>
      <c r="D272" s="27">
        <v>1114.93</v>
      </c>
      <c r="E272" s="27">
        <v>746.24699999999996</v>
      </c>
      <c r="F272" s="27">
        <v>0</v>
      </c>
      <c r="G272" s="27">
        <v>0</v>
      </c>
      <c r="H272" s="27">
        <v>482.39</v>
      </c>
      <c r="I272" s="27">
        <v>298.05</v>
      </c>
      <c r="J272" s="27">
        <v>632.54</v>
      </c>
      <c r="K272" s="27">
        <v>448.197</v>
      </c>
      <c r="L272" s="27">
        <v>0</v>
      </c>
      <c r="M272" s="27">
        <v>0</v>
      </c>
      <c r="N272" s="8"/>
      <c r="O272" s="42"/>
      <c r="P272" s="14" t="s">
        <v>264</v>
      </c>
      <c r="Q272" s="43">
        <v>1</v>
      </c>
      <c r="R272" s="8">
        <v>1</v>
      </c>
      <c r="S272" s="27">
        <v>100</v>
      </c>
    </row>
    <row r="273" spans="2:19" x14ac:dyDescent="0.25">
      <c r="B273" s="24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29"/>
      <c r="P273" s="24"/>
      <c r="Q273" s="6"/>
      <c r="R273" s="6"/>
      <c r="S273" s="29"/>
    </row>
    <row r="274" spans="2:19" x14ac:dyDescent="0.25">
      <c r="B274" s="24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29"/>
      <c r="P274" s="24"/>
      <c r="Q274" s="6"/>
      <c r="R274" s="6"/>
      <c r="S274" s="29"/>
    </row>
    <row r="275" spans="2:19" x14ac:dyDescent="0.25">
      <c r="B275" s="24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29"/>
      <c r="P275" s="24"/>
      <c r="Q275" s="6"/>
      <c r="R275" s="6"/>
      <c r="S275" s="29"/>
    </row>
    <row r="276" spans="2:19" x14ac:dyDescent="0.25">
      <c r="B276" s="24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29"/>
      <c r="P276" s="24"/>
      <c r="Q276" s="6"/>
      <c r="R276" s="6"/>
      <c r="S276" s="29"/>
    </row>
    <row r="277" spans="2:19" x14ac:dyDescent="0.25">
      <c r="B277" s="24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29"/>
      <c r="P277" s="24"/>
      <c r="Q277" s="6"/>
      <c r="R277" s="6"/>
      <c r="S277" s="29"/>
    </row>
    <row r="278" spans="2:19" x14ac:dyDescent="0.25">
      <c r="B278" s="24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29"/>
      <c r="P278" s="24"/>
      <c r="Q278" s="6"/>
      <c r="R278" s="6"/>
      <c r="S278" s="29"/>
    </row>
    <row r="279" spans="2:19" x14ac:dyDescent="0.25">
      <c r="B279" s="24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29"/>
      <c r="P279" s="24"/>
      <c r="Q279" s="6"/>
      <c r="R279" s="6"/>
      <c r="S279" s="29"/>
    </row>
    <row r="280" spans="2:19" x14ac:dyDescent="0.25">
      <c r="B280" s="24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29"/>
      <c r="P280" s="24"/>
      <c r="Q280" s="6"/>
      <c r="R280" s="6"/>
      <c r="S280" s="29"/>
    </row>
    <row r="281" spans="2:19" x14ac:dyDescent="0.25">
      <c r="B281" s="24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29"/>
      <c r="P281" s="24"/>
      <c r="Q281" s="6"/>
      <c r="R281" s="6"/>
      <c r="S281" s="29"/>
    </row>
    <row r="282" spans="2:19" x14ac:dyDescent="0.25">
      <c r="B282" s="24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29"/>
      <c r="P282" s="24"/>
      <c r="Q282" s="6"/>
      <c r="R282" s="6"/>
      <c r="S282" s="29"/>
    </row>
    <row r="283" spans="2:19" x14ac:dyDescent="0.25">
      <c r="B283" s="24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29"/>
      <c r="P283" s="24"/>
      <c r="Q283" s="6"/>
      <c r="R283" s="6"/>
      <c r="S283" s="29"/>
    </row>
    <row r="284" spans="2:19" x14ac:dyDescent="0.25">
      <c r="B284" s="24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29"/>
      <c r="P284" s="24"/>
      <c r="Q284" s="6"/>
      <c r="R284" s="6"/>
      <c r="S284" s="29"/>
    </row>
    <row r="285" spans="2:19" x14ac:dyDescent="0.25">
      <c r="B285" s="24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29"/>
      <c r="P285" s="24"/>
      <c r="Q285" s="6"/>
      <c r="R285" s="6"/>
      <c r="S285" s="29"/>
    </row>
    <row r="286" spans="2:19" x14ac:dyDescent="0.25">
      <c r="B286" s="24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29"/>
      <c r="P286" s="24"/>
      <c r="Q286" s="6"/>
      <c r="R286" s="6"/>
      <c r="S286" s="29"/>
    </row>
    <row r="287" spans="2:19" x14ac:dyDescent="0.25">
      <c r="B287" s="24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29"/>
      <c r="P287" s="24"/>
      <c r="Q287" s="6"/>
      <c r="R287" s="6"/>
      <c r="S287" s="29"/>
    </row>
    <row r="288" spans="2:19" x14ac:dyDescent="0.25">
      <c r="B288" s="24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29"/>
      <c r="P288" s="24"/>
      <c r="Q288" s="6"/>
      <c r="R288" s="6"/>
      <c r="S288" s="29"/>
    </row>
    <row r="289" spans="2:19" x14ac:dyDescent="0.25">
      <c r="B289" s="24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29"/>
      <c r="P289" s="24"/>
      <c r="Q289" s="6"/>
      <c r="R289" s="6"/>
      <c r="S289" s="29"/>
    </row>
    <row r="290" spans="2:19" x14ac:dyDescent="0.25">
      <c r="B290" s="24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29"/>
      <c r="P290" s="24"/>
      <c r="Q290" s="6"/>
      <c r="R290" s="6"/>
      <c r="S290" s="29"/>
    </row>
    <row r="291" spans="2:19" x14ac:dyDescent="0.25">
      <c r="B291" s="2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29"/>
      <c r="P291" s="24"/>
      <c r="Q291" s="6"/>
      <c r="R291" s="6"/>
      <c r="S291" s="29"/>
    </row>
    <row r="292" spans="2:19" x14ac:dyDescent="0.25">
      <c r="B292" s="24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29"/>
      <c r="P292" s="24"/>
      <c r="Q292" s="6"/>
      <c r="R292" s="6"/>
      <c r="S292" s="29"/>
    </row>
    <row r="293" spans="2:19" x14ac:dyDescent="0.25">
      <c r="B293" s="2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29"/>
      <c r="P293" s="24"/>
      <c r="Q293" s="6"/>
      <c r="R293" s="6"/>
      <c r="S293" s="29"/>
    </row>
    <row r="294" spans="2:19" x14ac:dyDescent="0.25">
      <c r="B294" s="24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29"/>
      <c r="P294" s="24"/>
      <c r="Q294" s="6"/>
      <c r="R294" s="6"/>
      <c r="S294" s="29"/>
    </row>
    <row r="295" spans="2:19" x14ac:dyDescent="0.25">
      <c r="B295" s="24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29"/>
      <c r="P295" s="24"/>
      <c r="Q295" s="6"/>
      <c r="R295" s="6"/>
      <c r="S295" s="29"/>
    </row>
    <row r="296" spans="2:19" x14ac:dyDescent="0.25">
      <c r="B296" s="24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29"/>
      <c r="P296" s="24"/>
      <c r="Q296" s="6"/>
      <c r="R296" s="6"/>
      <c r="S296" s="29"/>
    </row>
    <row r="297" spans="2:19" x14ac:dyDescent="0.25">
      <c r="B297" s="24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29"/>
      <c r="P297" s="24"/>
      <c r="Q297" s="6"/>
      <c r="R297" s="6"/>
      <c r="S297" s="29"/>
    </row>
    <row r="298" spans="2:19" x14ac:dyDescent="0.25">
      <c r="B298" s="24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29"/>
      <c r="P298" s="24"/>
      <c r="Q298" s="6"/>
      <c r="R298" s="6"/>
      <c r="S298" s="29"/>
    </row>
    <row r="299" spans="2:19" x14ac:dyDescent="0.25">
      <c r="B299" s="24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29"/>
      <c r="P299" s="24"/>
      <c r="Q299" s="6"/>
      <c r="R299" s="6"/>
      <c r="S299" s="29"/>
    </row>
    <row r="300" spans="2:19" x14ac:dyDescent="0.25">
      <c r="B300" s="24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29"/>
      <c r="P300" s="24"/>
      <c r="Q300" s="6"/>
      <c r="R300" s="6"/>
      <c r="S300" s="29"/>
    </row>
    <row r="301" spans="2:19" x14ac:dyDescent="0.25">
      <c r="B301" s="24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29"/>
      <c r="P301" s="24"/>
      <c r="Q301" s="6"/>
      <c r="R301" s="6"/>
      <c r="S301" s="29"/>
    </row>
    <row r="302" spans="2:19" x14ac:dyDescent="0.25">
      <c r="B302" s="24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29"/>
      <c r="P302" s="24"/>
      <c r="Q302" s="6"/>
      <c r="R302" s="6"/>
      <c r="S302" s="29"/>
    </row>
    <row r="303" spans="2:19" x14ac:dyDescent="0.25">
      <c r="B303" s="24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29"/>
      <c r="P303" s="24"/>
      <c r="Q303" s="6"/>
      <c r="R303" s="6"/>
      <c r="S303" s="29"/>
    </row>
    <row r="304" spans="2:19" x14ac:dyDescent="0.25">
      <c r="B304" s="24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29"/>
      <c r="P304" s="24"/>
      <c r="Q304" s="6"/>
      <c r="R304" s="6"/>
      <c r="S304" s="29"/>
    </row>
    <row r="305" spans="2:19" x14ac:dyDescent="0.25">
      <c r="B305" s="24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29"/>
      <c r="P305" s="24"/>
      <c r="Q305" s="6"/>
      <c r="R305" s="6"/>
      <c r="S305" s="29"/>
    </row>
    <row r="306" spans="2:19" x14ac:dyDescent="0.25">
      <c r="B306" s="24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29"/>
      <c r="P306" s="24"/>
      <c r="Q306" s="6"/>
      <c r="R306" s="6"/>
      <c r="S306" s="29"/>
    </row>
    <row r="307" spans="2:19" x14ac:dyDescent="0.25">
      <c r="B307" s="24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29"/>
      <c r="P307" s="24"/>
      <c r="Q307" s="6"/>
      <c r="R307" s="6"/>
      <c r="S307" s="29"/>
    </row>
    <row r="308" spans="2:19" x14ac:dyDescent="0.25">
      <c r="B308" s="24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29"/>
      <c r="P308" s="24"/>
      <c r="Q308" s="6"/>
      <c r="R308" s="6"/>
      <c r="S308" s="29"/>
    </row>
    <row r="309" spans="2:19" x14ac:dyDescent="0.25">
      <c r="B309" s="24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29"/>
      <c r="P309" s="24"/>
      <c r="Q309" s="6"/>
      <c r="R309" s="6"/>
      <c r="S309" s="29"/>
    </row>
    <row r="310" spans="2:19" x14ac:dyDescent="0.25">
      <c r="B310" s="24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29"/>
      <c r="P310" s="24"/>
      <c r="Q310" s="6"/>
      <c r="R310" s="6"/>
      <c r="S310" s="29"/>
    </row>
    <row r="311" spans="2:19" x14ac:dyDescent="0.25">
      <c r="B311" s="24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29"/>
      <c r="P311" s="24"/>
      <c r="Q311" s="6"/>
      <c r="R311" s="6"/>
      <c r="S311" s="29"/>
    </row>
    <row r="312" spans="2:19" x14ac:dyDescent="0.25">
      <c r="B312" s="24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29"/>
      <c r="P312" s="24"/>
      <c r="Q312" s="6"/>
      <c r="R312" s="6"/>
      <c r="S312" s="29"/>
    </row>
    <row r="313" spans="2:19" x14ac:dyDescent="0.25">
      <c r="B313" s="24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29"/>
      <c r="P313" s="24"/>
      <c r="Q313" s="6"/>
      <c r="R313" s="6"/>
      <c r="S313" s="29"/>
    </row>
    <row r="314" spans="2:19" x14ac:dyDescent="0.25">
      <c r="B314" s="24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29"/>
      <c r="P314" s="24"/>
      <c r="Q314" s="6"/>
      <c r="R314" s="6"/>
      <c r="S314" s="29"/>
    </row>
    <row r="315" spans="2:19" x14ac:dyDescent="0.25">
      <c r="B315" s="24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29"/>
      <c r="P315" s="24"/>
      <c r="Q315" s="6"/>
      <c r="R315" s="6"/>
      <c r="S315" s="29"/>
    </row>
    <row r="316" spans="2:19" x14ac:dyDescent="0.25">
      <c r="B316" s="24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29"/>
      <c r="P316" s="24"/>
      <c r="Q316" s="6"/>
      <c r="R316" s="6"/>
      <c r="S316" s="29"/>
    </row>
    <row r="317" spans="2:19" x14ac:dyDescent="0.25">
      <c r="B317" s="24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29"/>
      <c r="P317" s="24"/>
      <c r="Q317" s="6"/>
      <c r="R317" s="6"/>
      <c r="S317" s="29"/>
    </row>
    <row r="318" spans="2:19" x14ac:dyDescent="0.25">
      <c r="B318" s="24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29"/>
      <c r="P318" s="24"/>
      <c r="Q318" s="6"/>
      <c r="R318" s="6"/>
      <c r="S318" s="29"/>
    </row>
    <row r="319" spans="2:19" x14ac:dyDescent="0.25">
      <c r="B319" s="24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29"/>
      <c r="P319" s="24"/>
      <c r="Q319" s="6"/>
      <c r="R319" s="6"/>
      <c r="S319" s="29"/>
    </row>
    <row r="320" spans="2:19" x14ac:dyDescent="0.25">
      <c r="B320" s="24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29"/>
      <c r="P320" s="24"/>
      <c r="Q320" s="6"/>
      <c r="R320" s="6"/>
      <c r="S320" s="29"/>
    </row>
    <row r="321" spans="2:19" x14ac:dyDescent="0.25">
      <c r="B321" s="24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29"/>
      <c r="P321" s="24"/>
      <c r="Q321" s="6"/>
      <c r="R321" s="6"/>
      <c r="S321" s="29"/>
    </row>
    <row r="322" spans="2:19" x14ac:dyDescent="0.25">
      <c r="B322" s="24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29"/>
      <c r="P322" s="24"/>
      <c r="Q322" s="6"/>
      <c r="R322" s="6"/>
      <c r="S322" s="29"/>
    </row>
    <row r="323" spans="2:19" x14ac:dyDescent="0.25">
      <c r="B323" s="24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29"/>
      <c r="P323" s="24"/>
      <c r="Q323" s="6"/>
      <c r="R323" s="6"/>
      <c r="S323" s="29"/>
    </row>
    <row r="324" spans="2:19" x14ac:dyDescent="0.25">
      <c r="B324" s="24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29"/>
      <c r="P324" s="24"/>
      <c r="Q324" s="6"/>
      <c r="R324" s="6"/>
      <c r="S324" s="29"/>
    </row>
    <row r="325" spans="2:19" x14ac:dyDescent="0.25">
      <c r="B325" s="24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29"/>
      <c r="P325" s="24"/>
      <c r="Q325" s="6"/>
      <c r="R325" s="6"/>
      <c r="S325" s="29"/>
    </row>
    <row r="326" spans="2:19" x14ac:dyDescent="0.25">
      <c r="B326" s="24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29"/>
      <c r="P326" s="24"/>
      <c r="Q326" s="6"/>
      <c r="R326" s="6"/>
      <c r="S326" s="29"/>
    </row>
    <row r="327" spans="2:19" x14ac:dyDescent="0.25">
      <c r="B327" s="24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29"/>
      <c r="P327" s="24"/>
      <c r="Q327" s="6"/>
      <c r="R327" s="6"/>
      <c r="S327" s="29"/>
    </row>
    <row r="328" spans="2:19" x14ac:dyDescent="0.25">
      <c r="B328" s="24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29"/>
      <c r="P328" s="24"/>
      <c r="Q328" s="6"/>
      <c r="R328" s="6"/>
      <c r="S328" s="29"/>
    </row>
    <row r="329" spans="2:19" x14ac:dyDescent="0.25">
      <c r="B329" s="24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29"/>
      <c r="P329" s="24"/>
      <c r="Q329" s="6"/>
      <c r="R329" s="6"/>
      <c r="S329" s="29"/>
    </row>
    <row r="330" spans="2:19" x14ac:dyDescent="0.25">
      <c r="B330" s="24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29"/>
      <c r="P330" s="24"/>
      <c r="Q330" s="6"/>
      <c r="R330" s="6"/>
      <c r="S330" s="29"/>
    </row>
    <row r="331" spans="2:19" x14ac:dyDescent="0.25">
      <c r="B331" s="24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29"/>
      <c r="P331" s="24"/>
      <c r="Q331" s="6"/>
      <c r="R331" s="6"/>
      <c r="S331" s="29"/>
    </row>
    <row r="332" spans="2:19" x14ac:dyDescent="0.25">
      <c r="B332" s="24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29"/>
      <c r="P332" s="24"/>
      <c r="Q332" s="6"/>
      <c r="R332" s="6"/>
      <c r="S332" s="29"/>
    </row>
    <row r="333" spans="2:19" x14ac:dyDescent="0.25">
      <c r="B333" s="24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29"/>
      <c r="P333" s="24"/>
      <c r="Q333" s="6"/>
      <c r="R333" s="6"/>
      <c r="S333" s="29"/>
    </row>
    <row r="334" spans="2:19" x14ac:dyDescent="0.25">
      <c r="B334" s="24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29"/>
      <c r="P334" s="24"/>
      <c r="Q334" s="6"/>
      <c r="R334" s="6"/>
      <c r="S334" s="29"/>
    </row>
    <row r="335" spans="2:19" x14ac:dyDescent="0.25">
      <c r="B335" s="24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29"/>
      <c r="P335" s="24"/>
      <c r="Q335" s="6"/>
      <c r="R335" s="6"/>
      <c r="S335" s="29"/>
    </row>
    <row r="336" spans="2:19" x14ac:dyDescent="0.25">
      <c r="B336" s="24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29"/>
      <c r="P336" s="24"/>
      <c r="Q336" s="6"/>
      <c r="R336" s="6"/>
      <c r="S336" s="29"/>
    </row>
    <row r="337" spans="2:19" x14ac:dyDescent="0.25">
      <c r="B337" s="24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29"/>
      <c r="P337" s="24"/>
      <c r="Q337" s="6"/>
      <c r="R337" s="6"/>
      <c r="S337" s="29"/>
    </row>
    <row r="338" spans="2:19" x14ac:dyDescent="0.25">
      <c r="B338" s="24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29"/>
      <c r="P338" s="24"/>
      <c r="Q338" s="6"/>
      <c r="R338" s="6"/>
      <c r="S338" s="29"/>
    </row>
    <row r="339" spans="2:19" x14ac:dyDescent="0.25">
      <c r="B339" s="24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29"/>
      <c r="P339" s="24"/>
      <c r="Q339" s="6"/>
      <c r="R339" s="6"/>
      <c r="S339" s="29"/>
    </row>
    <row r="340" spans="2:19" x14ac:dyDescent="0.25">
      <c r="B340" s="24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29"/>
      <c r="P340" s="24"/>
      <c r="Q340" s="6"/>
      <c r="R340" s="6"/>
      <c r="S340" s="29"/>
    </row>
    <row r="341" spans="2:19" x14ac:dyDescent="0.25">
      <c r="B341" s="24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29"/>
      <c r="P341" s="24"/>
      <c r="Q341" s="6"/>
      <c r="R341" s="6"/>
      <c r="S341" s="29"/>
    </row>
    <row r="342" spans="2:19" x14ac:dyDescent="0.25">
      <c r="B342" s="24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29"/>
      <c r="P342" s="24"/>
      <c r="Q342" s="6"/>
      <c r="R342" s="6"/>
      <c r="S342" s="29"/>
    </row>
    <row r="343" spans="2:19" x14ac:dyDescent="0.25">
      <c r="B343" s="24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29"/>
      <c r="P343" s="24"/>
      <c r="Q343" s="6"/>
      <c r="R343" s="6"/>
      <c r="S343" s="29"/>
    </row>
    <row r="344" spans="2:19" x14ac:dyDescent="0.25">
      <c r="B344" s="24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29"/>
      <c r="P344" s="24"/>
      <c r="Q344" s="6"/>
      <c r="R344" s="6"/>
      <c r="S344" s="29"/>
    </row>
    <row r="345" spans="2:19" x14ac:dyDescent="0.25">
      <c r="B345" s="24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29"/>
      <c r="P345" s="24"/>
      <c r="Q345" s="6"/>
      <c r="R345" s="6"/>
      <c r="S345" s="29"/>
    </row>
    <row r="346" spans="2:19" x14ac:dyDescent="0.25">
      <c r="B346" s="24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29"/>
      <c r="P346" s="24"/>
      <c r="Q346" s="6"/>
      <c r="R346" s="6"/>
      <c r="S346" s="29"/>
    </row>
    <row r="347" spans="2:19" x14ac:dyDescent="0.25">
      <c r="B347" s="24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29"/>
      <c r="P347" s="24"/>
      <c r="Q347" s="6"/>
      <c r="R347" s="6"/>
      <c r="S347" s="29"/>
    </row>
    <row r="348" spans="2:19" x14ac:dyDescent="0.25">
      <c r="B348" s="24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29"/>
      <c r="P348" s="24"/>
      <c r="Q348" s="6"/>
      <c r="R348" s="6"/>
      <c r="S348" s="29"/>
    </row>
    <row r="349" spans="2:19" x14ac:dyDescent="0.25">
      <c r="B349" s="24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29"/>
      <c r="P349" s="24"/>
      <c r="Q349" s="6"/>
      <c r="R349" s="6"/>
      <c r="S349" s="29"/>
    </row>
    <row r="350" spans="2:19" x14ac:dyDescent="0.25">
      <c r="B350" s="24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29"/>
      <c r="P350" s="24"/>
      <c r="Q350" s="6"/>
      <c r="R350" s="6"/>
      <c r="S350" s="29"/>
    </row>
    <row r="351" spans="2:19" x14ac:dyDescent="0.25">
      <c r="B351" s="24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29"/>
      <c r="P351" s="24"/>
      <c r="Q351" s="6"/>
      <c r="R351" s="6"/>
      <c r="S351" s="29"/>
    </row>
    <row r="352" spans="2:19" x14ac:dyDescent="0.25">
      <c r="B352" s="24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29"/>
      <c r="P352" s="24"/>
      <c r="Q352" s="6"/>
      <c r="R352" s="6"/>
      <c r="S352" s="29"/>
    </row>
    <row r="353" spans="2:19" x14ac:dyDescent="0.25">
      <c r="B353" s="24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29"/>
      <c r="P353" s="24"/>
      <c r="Q353" s="6"/>
      <c r="R353" s="6"/>
      <c r="S353" s="29"/>
    </row>
    <row r="354" spans="2:19" x14ac:dyDescent="0.25">
      <c r="B354" s="24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29"/>
      <c r="P354" s="24"/>
      <c r="Q354" s="6"/>
      <c r="R354" s="6"/>
      <c r="S354" s="29"/>
    </row>
    <row r="355" spans="2:19" x14ac:dyDescent="0.25">
      <c r="B355" s="24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29"/>
      <c r="P355" s="24"/>
      <c r="Q355" s="6"/>
      <c r="R355" s="6"/>
      <c r="S355" s="29"/>
    </row>
    <row r="356" spans="2:19" x14ac:dyDescent="0.25">
      <c r="B356" s="24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29"/>
      <c r="P356" s="24"/>
      <c r="Q356" s="6"/>
      <c r="R356" s="6"/>
      <c r="S356" s="29"/>
    </row>
    <row r="357" spans="2:19" x14ac:dyDescent="0.25">
      <c r="B357" s="24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29"/>
      <c r="P357" s="24"/>
      <c r="Q357" s="6"/>
      <c r="R357" s="6"/>
      <c r="S357" s="29"/>
    </row>
    <row r="358" spans="2:19" x14ac:dyDescent="0.25">
      <c r="B358" s="24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29"/>
      <c r="P358" s="24"/>
      <c r="Q358" s="6"/>
      <c r="R358" s="6"/>
      <c r="S358" s="29"/>
    </row>
    <row r="359" spans="2:19" x14ac:dyDescent="0.25">
      <c r="B359" s="24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29"/>
      <c r="P359" s="24"/>
      <c r="Q359" s="6"/>
      <c r="R359" s="6"/>
      <c r="S359" s="29"/>
    </row>
    <row r="360" spans="2:19" x14ac:dyDescent="0.25">
      <c r="B360" s="24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29"/>
      <c r="P360" s="24"/>
      <c r="Q360" s="6"/>
      <c r="R360" s="6"/>
      <c r="S360" s="29"/>
    </row>
    <row r="361" spans="2:19" x14ac:dyDescent="0.25">
      <c r="B361" s="24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29"/>
      <c r="P361" s="24"/>
      <c r="Q361" s="6"/>
      <c r="R361" s="6"/>
      <c r="S361" s="29"/>
    </row>
    <row r="362" spans="2:19" x14ac:dyDescent="0.25">
      <c r="B362" s="24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29"/>
      <c r="P362" s="24"/>
      <c r="Q362" s="6"/>
      <c r="R362" s="6"/>
      <c r="S362" s="29"/>
    </row>
    <row r="363" spans="2:19" x14ac:dyDescent="0.25">
      <c r="B363" s="24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29"/>
      <c r="P363" s="24"/>
      <c r="Q363" s="6"/>
      <c r="R363" s="6"/>
      <c r="S363" s="29"/>
    </row>
    <row r="364" spans="2:19" x14ac:dyDescent="0.25">
      <c r="B364" s="24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29"/>
      <c r="P364" s="24"/>
      <c r="Q364" s="6"/>
      <c r="R364" s="6"/>
      <c r="S364" s="29"/>
    </row>
    <row r="365" spans="2:19" x14ac:dyDescent="0.25">
      <c r="B365" s="24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29"/>
      <c r="P365" s="24"/>
      <c r="Q365" s="6"/>
      <c r="R365" s="6"/>
      <c r="S365" s="29"/>
    </row>
    <row r="366" spans="2:19" x14ac:dyDescent="0.25">
      <c r="B366" s="24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29"/>
      <c r="P366" s="24"/>
      <c r="Q366" s="6"/>
      <c r="R366" s="6"/>
      <c r="S366" s="29"/>
    </row>
    <row r="367" spans="2:19" x14ac:dyDescent="0.25">
      <c r="B367" s="24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29"/>
      <c r="P367" s="24"/>
      <c r="Q367" s="6"/>
      <c r="R367" s="6"/>
      <c r="S367" s="29"/>
    </row>
    <row r="368" spans="2:19" x14ac:dyDescent="0.25">
      <c r="B368" s="24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29"/>
      <c r="P368" s="24"/>
      <c r="Q368" s="6"/>
      <c r="R368" s="6"/>
      <c r="S368" s="29"/>
    </row>
    <row r="369" spans="2:19" x14ac:dyDescent="0.25">
      <c r="B369" s="24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29"/>
      <c r="P369" s="24"/>
      <c r="Q369" s="6"/>
      <c r="R369" s="6"/>
      <c r="S369" s="29"/>
    </row>
    <row r="370" spans="2:19" x14ac:dyDescent="0.25">
      <c r="B370" s="24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29"/>
      <c r="P370" s="24"/>
      <c r="Q370" s="6"/>
      <c r="R370" s="6"/>
      <c r="S370" s="29"/>
    </row>
    <row r="371" spans="2:19" x14ac:dyDescent="0.25">
      <c r="B371" s="24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29"/>
      <c r="P371" s="24"/>
      <c r="Q371" s="6"/>
      <c r="R371" s="6"/>
      <c r="S371" s="29"/>
    </row>
    <row r="372" spans="2:19" x14ac:dyDescent="0.25">
      <c r="B372" s="24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29"/>
      <c r="P372" s="24"/>
      <c r="Q372" s="6"/>
      <c r="R372" s="6"/>
      <c r="S372" s="29"/>
    </row>
    <row r="373" spans="2:19" x14ac:dyDescent="0.25">
      <c r="B373" s="24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29"/>
      <c r="P373" s="24"/>
      <c r="Q373" s="6"/>
      <c r="R373" s="6"/>
      <c r="S373" s="29"/>
    </row>
    <row r="374" spans="2:19" x14ac:dyDescent="0.25">
      <c r="B374" s="24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29"/>
      <c r="P374" s="24"/>
      <c r="Q374" s="6"/>
      <c r="R374" s="6"/>
      <c r="S374" s="29"/>
    </row>
    <row r="375" spans="2:19" x14ac:dyDescent="0.25">
      <c r="B375" s="24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29"/>
      <c r="P375" s="24"/>
      <c r="Q375" s="6"/>
      <c r="R375" s="6"/>
      <c r="S375" s="29"/>
    </row>
    <row r="376" spans="2:19" x14ac:dyDescent="0.25">
      <c r="B376" s="24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29"/>
      <c r="P376" s="24"/>
      <c r="Q376" s="6"/>
      <c r="R376" s="6"/>
      <c r="S376" s="29"/>
    </row>
    <row r="377" spans="2:19" x14ac:dyDescent="0.25">
      <c r="B377" s="24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29"/>
      <c r="P377" s="24"/>
      <c r="Q377" s="6"/>
      <c r="R377" s="6"/>
      <c r="S377" s="29"/>
    </row>
    <row r="378" spans="2:19" x14ac:dyDescent="0.25">
      <c r="B378" s="24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29"/>
      <c r="P378" s="24"/>
      <c r="Q378" s="6"/>
      <c r="R378" s="6"/>
      <c r="S378" s="29"/>
    </row>
    <row r="379" spans="2:19" x14ac:dyDescent="0.25">
      <c r="B379" s="24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29"/>
      <c r="P379" s="24"/>
      <c r="Q379" s="6"/>
      <c r="R379" s="6"/>
      <c r="S379" s="29"/>
    </row>
    <row r="380" spans="2:19" x14ac:dyDescent="0.25">
      <c r="B380" s="24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29"/>
      <c r="P380" s="24"/>
      <c r="Q380" s="6"/>
      <c r="R380" s="6"/>
      <c r="S380" s="29"/>
    </row>
    <row r="381" spans="2:19" x14ac:dyDescent="0.25">
      <c r="B381" s="24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29"/>
      <c r="P381" s="24"/>
      <c r="Q381" s="6"/>
      <c r="R381" s="6"/>
      <c r="S381" s="29"/>
    </row>
    <row r="382" spans="2:19" x14ac:dyDescent="0.25">
      <c r="B382" s="24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29"/>
      <c r="P382" s="24"/>
      <c r="Q382" s="6"/>
      <c r="R382" s="6"/>
      <c r="S382" s="29"/>
    </row>
    <row r="383" spans="2:19" x14ac:dyDescent="0.25">
      <c r="B383" s="24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29"/>
      <c r="P383" s="24"/>
      <c r="Q383" s="6"/>
      <c r="R383" s="6"/>
      <c r="S383" s="29"/>
    </row>
    <row r="384" spans="2:19" x14ac:dyDescent="0.25">
      <c r="B384" s="24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29"/>
      <c r="P384" s="24"/>
      <c r="Q384" s="6"/>
      <c r="R384" s="6"/>
      <c r="S384" s="29"/>
    </row>
    <row r="385" spans="2:19" x14ac:dyDescent="0.25">
      <c r="B385" s="24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29"/>
      <c r="P385" s="24"/>
      <c r="Q385" s="6"/>
      <c r="R385" s="6"/>
      <c r="S385" s="29"/>
    </row>
    <row r="386" spans="2:19" x14ac:dyDescent="0.25">
      <c r="B386" s="24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29"/>
      <c r="P386" s="24"/>
      <c r="Q386" s="6"/>
      <c r="R386" s="6"/>
      <c r="S386" s="29"/>
    </row>
    <row r="387" spans="2:19" x14ac:dyDescent="0.25">
      <c r="B387" s="24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29"/>
      <c r="P387" s="24"/>
      <c r="Q387" s="6"/>
      <c r="R387" s="6"/>
      <c r="S387" s="29"/>
    </row>
    <row r="388" spans="2:19" x14ac:dyDescent="0.25">
      <c r="B388" s="24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29"/>
      <c r="P388" s="24"/>
      <c r="Q388" s="6"/>
      <c r="R388" s="6"/>
      <c r="S388" s="29"/>
    </row>
    <row r="389" spans="2:19" x14ac:dyDescent="0.25">
      <c r="B389" s="24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29"/>
      <c r="P389" s="24"/>
      <c r="Q389" s="6"/>
      <c r="R389" s="6"/>
      <c r="S389" s="29"/>
    </row>
    <row r="390" spans="2:19" x14ac:dyDescent="0.25">
      <c r="B390" s="24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29"/>
      <c r="P390" s="24"/>
      <c r="Q390" s="6"/>
      <c r="R390" s="6"/>
      <c r="S390" s="29"/>
    </row>
    <row r="391" spans="2:19" x14ac:dyDescent="0.25">
      <c r="B391" s="24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29"/>
      <c r="P391" s="24"/>
      <c r="Q391" s="6"/>
      <c r="R391" s="6"/>
      <c r="S391" s="29"/>
    </row>
    <row r="392" spans="2:19" x14ac:dyDescent="0.25">
      <c r="B392" s="24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29"/>
      <c r="P392" s="24"/>
      <c r="Q392" s="6"/>
      <c r="R392" s="6"/>
      <c r="S392" s="29"/>
    </row>
    <row r="393" spans="2:19" x14ac:dyDescent="0.25">
      <c r="B393" s="24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29"/>
      <c r="P393" s="24"/>
      <c r="Q393" s="6"/>
      <c r="R393" s="6"/>
      <c r="S393" s="29"/>
    </row>
    <row r="394" spans="2:19" x14ac:dyDescent="0.25">
      <c r="B394" s="24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29"/>
      <c r="P394" s="24"/>
      <c r="Q394" s="6"/>
      <c r="R394" s="6"/>
      <c r="S394" s="29"/>
    </row>
    <row r="395" spans="2:19" x14ac:dyDescent="0.25">
      <c r="B395" s="24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29"/>
      <c r="P395" s="24"/>
      <c r="Q395" s="6"/>
      <c r="R395" s="6"/>
      <c r="S395" s="29"/>
    </row>
    <row r="396" spans="2:19" x14ac:dyDescent="0.25">
      <c r="B396" s="24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29"/>
      <c r="P396" s="24"/>
      <c r="Q396" s="6"/>
      <c r="R396" s="6"/>
      <c r="S396" s="29"/>
    </row>
    <row r="397" spans="2:19" x14ac:dyDescent="0.25">
      <c r="B397" s="24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29"/>
      <c r="P397" s="24"/>
      <c r="Q397" s="6"/>
      <c r="R397" s="6"/>
      <c r="S397" s="29"/>
    </row>
    <row r="398" spans="2:19" x14ac:dyDescent="0.25">
      <c r="B398" s="24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29"/>
      <c r="P398" s="24"/>
      <c r="Q398" s="6"/>
      <c r="R398" s="6"/>
      <c r="S398" s="29"/>
    </row>
    <row r="399" spans="2:19" x14ac:dyDescent="0.25">
      <c r="B399" s="24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29"/>
      <c r="P399" s="24"/>
      <c r="Q399" s="6"/>
      <c r="R399" s="6"/>
      <c r="S399" s="29"/>
    </row>
    <row r="400" spans="2:19" x14ac:dyDescent="0.25">
      <c r="B400" s="24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29"/>
      <c r="P400" s="24"/>
      <c r="Q400" s="6"/>
      <c r="R400" s="6"/>
      <c r="S400" s="29"/>
    </row>
    <row r="401" spans="2:19" x14ac:dyDescent="0.25">
      <c r="B401" s="24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29"/>
      <c r="P401" s="24"/>
      <c r="Q401" s="6"/>
      <c r="R401" s="6"/>
      <c r="S401" s="29"/>
    </row>
    <row r="402" spans="2:19" x14ac:dyDescent="0.25">
      <c r="B402" s="24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29"/>
      <c r="P402" s="24"/>
      <c r="Q402" s="6"/>
      <c r="R402" s="6"/>
      <c r="S402" s="29"/>
    </row>
    <row r="403" spans="2:19" x14ac:dyDescent="0.25">
      <c r="B403" s="24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29"/>
      <c r="P403" s="24"/>
      <c r="Q403" s="6"/>
      <c r="R403" s="6"/>
      <c r="S403" s="29"/>
    </row>
    <row r="404" spans="2:19" x14ac:dyDescent="0.25">
      <c r="B404" s="24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29"/>
      <c r="P404" s="24"/>
      <c r="Q404" s="6"/>
      <c r="R404" s="6"/>
      <c r="S404" s="29"/>
    </row>
    <row r="405" spans="2:19" x14ac:dyDescent="0.25">
      <c r="B405" s="24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29"/>
      <c r="P405" s="24"/>
      <c r="Q405" s="6"/>
      <c r="R405" s="6"/>
      <c r="S405" s="29"/>
    </row>
    <row r="406" spans="2:19" x14ac:dyDescent="0.25">
      <c r="B406" s="24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29"/>
      <c r="P406" s="24"/>
      <c r="Q406" s="6"/>
      <c r="R406" s="6"/>
      <c r="S406" s="29"/>
    </row>
    <row r="407" spans="2:19" x14ac:dyDescent="0.25">
      <c r="B407" s="24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29"/>
      <c r="P407" s="24"/>
      <c r="Q407" s="6"/>
      <c r="R407" s="6"/>
      <c r="S407" s="29"/>
    </row>
    <row r="408" spans="2:19" x14ac:dyDescent="0.25">
      <c r="B408" s="24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29"/>
      <c r="P408" s="24"/>
      <c r="Q408" s="6"/>
      <c r="R408" s="6"/>
      <c r="S408" s="29"/>
    </row>
    <row r="409" spans="2:19" x14ac:dyDescent="0.25">
      <c r="B409" s="24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29"/>
      <c r="P409" s="24"/>
      <c r="Q409" s="6"/>
      <c r="R409" s="6"/>
      <c r="S409" s="29"/>
    </row>
    <row r="410" spans="2:19" x14ac:dyDescent="0.25">
      <c r="B410" s="24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29"/>
      <c r="P410" s="24"/>
      <c r="Q410" s="6"/>
      <c r="R410" s="6"/>
      <c r="S410" s="29"/>
    </row>
    <row r="411" spans="2:19" x14ac:dyDescent="0.25">
      <c r="B411" s="24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29"/>
      <c r="P411" s="24"/>
      <c r="Q411" s="6"/>
      <c r="R411" s="6"/>
      <c r="S411" s="29"/>
    </row>
    <row r="412" spans="2:19" x14ac:dyDescent="0.25">
      <c r="B412" s="24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29"/>
      <c r="P412" s="24"/>
      <c r="Q412" s="6"/>
      <c r="R412" s="6"/>
      <c r="S412" s="29"/>
    </row>
    <row r="413" spans="2:19" x14ac:dyDescent="0.25">
      <c r="B413" s="24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29"/>
      <c r="P413" s="24"/>
      <c r="Q413" s="6"/>
      <c r="R413" s="6"/>
      <c r="S413" s="29"/>
    </row>
    <row r="414" spans="2:19" x14ac:dyDescent="0.25">
      <c r="B414" s="24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29"/>
      <c r="P414" s="24"/>
      <c r="Q414" s="6"/>
      <c r="R414" s="6"/>
      <c r="S414" s="29"/>
    </row>
    <row r="415" spans="2:19" x14ac:dyDescent="0.25">
      <c r="B415" s="24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29"/>
      <c r="P415" s="24"/>
      <c r="Q415" s="6"/>
      <c r="R415" s="6"/>
      <c r="S415" s="29"/>
    </row>
    <row r="416" spans="2:19" x14ac:dyDescent="0.25">
      <c r="B416" s="24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29"/>
      <c r="P416" s="24"/>
      <c r="Q416" s="6"/>
      <c r="R416" s="6"/>
      <c r="S416" s="29"/>
    </row>
    <row r="417" spans="2:19" x14ac:dyDescent="0.25">
      <c r="B417" s="24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29"/>
      <c r="P417" s="24"/>
      <c r="Q417" s="6"/>
      <c r="R417" s="6"/>
      <c r="S417" s="29"/>
    </row>
    <row r="418" spans="2:19" x14ac:dyDescent="0.25">
      <c r="B418" s="24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29"/>
      <c r="P418" s="24"/>
      <c r="Q418" s="6"/>
      <c r="R418" s="6"/>
      <c r="S418" s="29"/>
    </row>
    <row r="419" spans="2:19" x14ac:dyDescent="0.25">
      <c r="B419" s="24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29"/>
      <c r="P419" s="24"/>
      <c r="Q419" s="6"/>
      <c r="R419" s="6"/>
      <c r="S419" s="29"/>
    </row>
    <row r="420" spans="2:19" x14ac:dyDescent="0.25">
      <c r="B420" s="24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29"/>
      <c r="P420" s="24"/>
      <c r="Q420" s="6"/>
      <c r="R420" s="6"/>
      <c r="S420" s="29"/>
    </row>
    <row r="421" spans="2:19" x14ac:dyDescent="0.25">
      <c r="B421" s="24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29"/>
      <c r="P421" s="24"/>
      <c r="Q421" s="6"/>
      <c r="R421" s="6"/>
      <c r="S421" s="29"/>
    </row>
    <row r="422" spans="2:19" x14ac:dyDescent="0.25">
      <c r="B422" s="24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29"/>
      <c r="P422" s="24"/>
      <c r="Q422" s="6"/>
      <c r="R422" s="6"/>
      <c r="S422" s="29"/>
    </row>
    <row r="423" spans="2:19" x14ac:dyDescent="0.25">
      <c r="B423" s="24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29"/>
      <c r="P423" s="24"/>
      <c r="Q423" s="6"/>
      <c r="R423" s="6"/>
      <c r="S423" s="29"/>
    </row>
    <row r="424" spans="2:19" x14ac:dyDescent="0.25">
      <c r="B424" s="24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29"/>
      <c r="P424" s="24"/>
      <c r="Q424" s="6"/>
      <c r="R424" s="6"/>
      <c r="S424" s="29"/>
    </row>
    <row r="425" spans="2:19" x14ac:dyDescent="0.25">
      <c r="B425" s="24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29"/>
      <c r="P425" s="24"/>
      <c r="Q425" s="6"/>
      <c r="R425" s="6"/>
      <c r="S425" s="29"/>
    </row>
    <row r="426" spans="2:19" x14ac:dyDescent="0.25">
      <c r="B426" s="24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29"/>
      <c r="P426" s="24"/>
      <c r="Q426" s="6"/>
      <c r="R426" s="6"/>
      <c r="S426" s="29"/>
    </row>
    <row r="427" spans="2:19" x14ac:dyDescent="0.25">
      <c r="B427" s="24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29"/>
      <c r="P427" s="24"/>
      <c r="Q427" s="6"/>
      <c r="R427" s="6"/>
      <c r="S427" s="29"/>
    </row>
    <row r="428" spans="2:19" x14ac:dyDescent="0.25">
      <c r="B428" s="24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29"/>
      <c r="P428" s="24"/>
      <c r="Q428" s="6"/>
      <c r="R428" s="6"/>
      <c r="S428" s="29"/>
    </row>
    <row r="429" spans="2:19" x14ac:dyDescent="0.25">
      <c r="B429" s="24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29"/>
      <c r="P429" s="24"/>
      <c r="Q429" s="6"/>
      <c r="R429" s="6"/>
      <c r="S429" s="29"/>
    </row>
    <row r="430" spans="2:19" x14ac:dyDescent="0.25">
      <c r="B430" s="24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29"/>
      <c r="P430" s="24"/>
      <c r="Q430" s="6"/>
      <c r="R430" s="6"/>
      <c r="S430" s="29"/>
    </row>
    <row r="431" spans="2:19" x14ac:dyDescent="0.25">
      <c r="B431" s="24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29"/>
      <c r="P431" s="24"/>
      <c r="Q431" s="6"/>
      <c r="R431" s="6"/>
      <c r="S431" s="29"/>
    </row>
    <row r="432" spans="2:19" x14ac:dyDescent="0.25">
      <c r="B432" s="24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29"/>
      <c r="P432" s="24"/>
      <c r="Q432" s="6"/>
      <c r="R432" s="6"/>
      <c r="S432" s="29"/>
    </row>
    <row r="433" spans="2:19" x14ac:dyDescent="0.25">
      <c r="B433" s="24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29"/>
      <c r="P433" s="24"/>
      <c r="Q433" s="6"/>
      <c r="R433" s="6"/>
      <c r="S433" s="29"/>
    </row>
    <row r="434" spans="2:19" x14ac:dyDescent="0.25">
      <c r="B434" s="24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29"/>
      <c r="P434" s="24"/>
      <c r="Q434" s="6"/>
      <c r="R434" s="6"/>
      <c r="S434" s="29"/>
    </row>
    <row r="435" spans="2:19" x14ac:dyDescent="0.25">
      <c r="B435" s="24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29"/>
      <c r="P435" s="24"/>
      <c r="Q435" s="6"/>
      <c r="R435" s="6"/>
      <c r="S435" s="29"/>
    </row>
    <row r="436" spans="2:19" x14ac:dyDescent="0.25">
      <c r="B436" s="24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29"/>
      <c r="P436" s="24"/>
      <c r="Q436" s="6"/>
      <c r="R436" s="6"/>
      <c r="S436" s="29"/>
    </row>
    <row r="437" spans="2:19" x14ac:dyDescent="0.25">
      <c r="B437" s="24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29"/>
      <c r="P437" s="24"/>
      <c r="Q437" s="6"/>
      <c r="R437" s="6"/>
      <c r="S437" s="29"/>
    </row>
    <row r="438" spans="2:19" x14ac:dyDescent="0.25">
      <c r="B438" s="24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29"/>
      <c r="P438" s="24"/>
      <c r="Q438" s="6"/>
      <c r="R438" s="6"/>
      <c r="S438" s="29"/>
    </row>
    <row r="439" spans="2:19" x14ac:dyDescent="0.25">
      <c r="B439" s="24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29"/>
      <c r="P439" s="24"/>
      <c r="Q439" s="6"/>
      <c r="R439" s="6"/>
      <c r="S439" s="29"/>
    </row>
    <row r="440" spans="2:19" x14ac:dyDescent="0.25">
      <c r="B440" s="24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29"/>
      <c r="P440" s="24"/>
      <c r="Q440" s="6"/>
      <c r="R440" s="6"/>
      <c r="S440" s="29"/>
    </row>
    <row r="441" spans="2:19" x14ac:dyDescent="0.25">
      <c r="B441" s="24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29"/>
      <c r="P441" s="24"/>
      <c r="Q441" s="6"/>
      <c r="R441" s="6"/>
      <c r="S441" s="29"/>
    </row>
    <row r="442" spans="2:19" x14ac:dyDescent="0.25">
      <c r="B442" s="24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29"/>
      <c r="P442" s="24"/>
      <c r="Q442" s="6"/>
      <c r="R442" s="6"/>
      <c r="S442" s="29"/>
    </row>
    <row r="443" spans="2:19" x14ac:dyDescent="0.25">
      <c r="B443" s="24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29"/>
      <c r="P443" s="24"/>
      <c r="Q443" s="6"/>
      <c r="R443" s="6"/>
      <c r="S443" s="29"/>
    </row>
    <row r="444" spans="2:19" x14ac:dyDescent="0.25">
      <c r="B444" s="24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29"/>
      <c r="P444" s="24"/>
      <c r="Q444" s="6"/>
      <c r="R444" s="6"/>
      <c r="S444" s="29"/>
    </row>
    <row r="445" spans="2:19" x14ac:dyDescent="0.25">
      <c r="B445" s="24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29"/>
      <c r="P445" s="24"/>
      <c r="Q445" s="6"/>
      <c r="R445" s="6"/>
      <c r="S445" s="29"/>
    </row>
    <row r="446" spans="2:19" x14ac:dyDescent="0.25">
      <c r="B446" s="24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29"/>
      <c r="P446" s="24"/>
      <c r="Q446" s="6"/>
      <c r="R446" s="6"/>
      <c r="S446" s="29"/>
    </row>
    <row r="447" spans="2:19" x14ac:dyDescent="0.25">
      <c r="B447" s="24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29"/>
      <c r="P447" s="24"/>
      <c r="Q447" s="6"/>
      <c r="R447" s="6"/>
      <c r="S447" s="29"/>
    </row>
    <row r="448" spans="2:19" x14ac:dyDescent="0.25">
      <c r="B448" s="24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29"/>
      <c r="P448" s="24"/>
      <c r="Q448" s="6"/>
      <c r="R448" s="6"/>
      <c r="S448" s="29"/>
    </row>
    <row r="449" spans="2:19" x14ac:dyDescent="0.25">
      <c r="B449" s="24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29"/>
      <c r="P449" s="24"/>
      <c r="Q449" s="6"/>
      <c r="R449" s="6"/>
      <c r="S449" s="29"/>
    </row>
    <row r="450" spans="2:19" x14ac:dyDescent="0.25">
      <c r="B450" s="24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29"/>
      <c r="P450" s="24"/>
      <c r="Q450" s="6"/>
      <c r="R450" s="6"/>
      <c r="S450" s="29"/>
    </row>
    <row r="451" spans="2:19" x14ac:dyDescent="0.25">
      <c r="B451" s="24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29"/>
      <c r="P451" s="24"/>
      <c r="Q451" s="6"/>
      <c r="R451" s="6"/>
      <c r="S451" s="29"/>
    </row>
    <row r="452" spans="2:19" x14ac:dyDescent="0.25">
      <c r="B452" s="24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29"/>
      <c r="P452" s="24"/>
      <c r="Q452" s="6"/>
      <c r="R452" s="6"/>
      <c r="S452" s="29"/>
    </row>
    <row r="453" spans="2:19" x14ac:dyDescent="0.25">
      <c r="B453" s="24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29"/>
      <c r="P453" s="24"/>
      <c r="Q453" s="6"/>
      <c r="R453" s="6"/>
      <c r="S453" s="29"/>
    </row>
    <row r="454" spans="2:19" x14ac:dyDescent="0.25">
      <c r="B454" s="24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29"/>
      <c r="P454" s="24"/>
      <c r="Q454" s="6"/>
      <c r="R454" s="6"/>
      <c r="S454" s="29"/>
    </row>
    <row r="455" spans="2:19" x14ac:dyDescent="0.25">
      <c r="B455" s="24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29"/>
      <c r="P455" s="24"/>
      <c r="Q455" s="6"/>
      <c r="R455" s="6"/>
      <c r="S455" s="29"/>
    </row>
    <row r="456" spans="2:19" x14ac:dyDescent="0.25">
      <c r="B456" s="24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29"/>
      <c r="P456" s="24"/>
      <c r="Q456" s="6"/>
      <c r="R456" s="6"/>
      <c r="S456" s="29"/>
    </row>
    <row r="457" spans="2:19" x14ac:dyDescent="0.25">
      <c r="B457" s="24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29"/>
      <c r="P457" s="24"/>
      <c r="Q457" s="6"/>
      <c r="R457" s="6"/>
      <c r="S457" s="29"/>
    </row>
    <row r="458" spans="2:19" x14ac:dyDescent="0.25">
      <c r="B458" s="24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29"/>
      <c r="P458" s="24"/>
      <c r="Q458" s="6"/>
      <c r="R458" s="6"/>
      <c r="S458" s="29"/>
    </row>
    <row r="459" spans="2:19" x14ac:dyDescent="0.25">
      <c r="B459" s="24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29"/>
      <c r="P459" s="24"/>
      <c r="Q459" s="6"/>
      <c r="R459" s="6"/>
      <c r="S459" s="29"/>
    </row>
    <row r="460" spans="2:19" x14ac:dyDescent="0.25">
      <c r="B460" s="24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29"/>
      <c r="P460" s="24"/>
      <c r="Q460" s="6"/>
      <c r="R460" s="6"/>
      <c r="S460" s="29"/>
    </row>
    <row r="461" spans="2:19" x14ac:dyDescent="0.25">
      <c r="B461" s="24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29"/>
      <c r="P461" s="24"/>
      <c r="Q461" s="6"/>
      <c r="R461" s="6"/>
      <c r="S461" s="29"/>
    </row>
    <row r="462" spans="2:19" x14ac:dyDescent="0.25">
      <c r="B462" s="24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29"/>
      <c r="P462" s="24"/>
      <c r="Q462" s="6"/>
      <c r="R462" s="6"/>
      <c r="S462" s="29"/>
    </row>
    <row r="463" spans="2:19" x14ac:dyDescent="0.25">
      <c r="B463" s="24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29"/>
      <c r="P463" s="24"/>
      <c r="Q463" s="6"/>
      <c r="R463" s="6"/>
      <c r="S463" s="29"/>
    </row>
    <row r="464" spans="2:19" x14ac:dyDescent="0.25">
      <c r="B464" s="24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29"/>
      <c r="P464" s="24"/>
      <c r="Q464" s="6"/>
      <c r="R464" s="6"/>
      <c r="S464" s="29"/>
    </row>
    <row r="465" spans="2:19" x14ac:dyDescent="0.25">
      <c r="B465" s="24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29"/>
      <c r="P465" s="24"/>
      <c r="Q465" s="6"/>
      <c r="R465" s="6"/>
      <c r="S465" s="29"/>
    </row>
    <row r="466" spans="2:19" x14ac:dyDescent="0.25">
      <c r="B466" s="24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29"/>
      <c r="P466" s="24"/>
      <c r="Q466" s="6"/>
      <c r="R466" s="6"/>
      <c r="S466" s="29"/>
    </row>
    <row r="467" spans="2:19" x14ac:dyDescent="0.25">
      <c r="B467" s="24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29"/>
      <c r="P467" s="24"/>
      <c r="Q467" s="6"/>
      <c r="R467" s="6"/>
      <c r="S467" s="29"/>
    </row>
    <row r="468" spans="2:19" x14ac:dyDescent="0.25">
      <c r="B468" s="24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29"/>
      <c r="P468" s="24"/>
      <c r="Q468" s="6"/>
      <c r="R468" s="6"/>
      <c r="S468" s="29"/>
    </row>
    <row r="469" spans="2:19" x14ac:dyDescent="0.25">
      <c r="B469" s="24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29"/>
      <c r="P469" s="24"/>
      <c r="Q469" s="6"/>
      <c r="R469" s="6"/>
      <c r="S469" s="29"/>
    </row>
    <row r="470" spans="2:19" x14ac:dyDescent="0.25">
      <c r="B470" s="24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29"/>
      <c r="P470" s="24"/>
      <c r="Q470" s="6"/>
      <c r="R470" s="6"/>
      <c r="S470" s="29"/>
    </row>
    <row r="471" spans="2:19" x14ac:dyDescent="0.25">
      <c r="B471" s="24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29"/>
      <c r="P471" s="24"/>
      <c r="Q471" s="6"/>
      <c r="R471" s="6"/>
      <c r="S471" s="29"/>
    </row>
    <row r="472" spans="2:19" x14ac:dyDescent="0.25">
      <c r="B472" s="24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29"/>
      <c r="P472" s="24"/>
      <c r="Q472" s="6"/>
      <c r="R472" s="6"/>
      <c r="S472" s="29"/>
    </row>
    <row r="473" spans="2:19" x14ac:dyDescent="0.25">
      <c r="B473" s="24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29"/>
      <c r="P473" s="24"/>
      <c r="Q473" s="6"/>
      <c r="R473" s="6"/>
      <c r="S473" s="29"/>
    </row>
    <row r="474" spans="2:19" x14ac:dyDescent="0.25">
      <c r="B474" s="24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29"/>
      <c r="P474" s="24"/>
      <c r="Q474" s="6"/>
      <c r="R474" s="6"/>
      <c r="S474" s="29"/>
    </row>
    <row r="475" spans="2:19" x14ac:dyDescent="0.25">
      <c r="B475" s="24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29"/>
      <c r="P475" s="24"/>
      <c r="Q475" s="6"/>
      <c r="R475" s="6"/>
      <c r="S475" s="29"/>
    </row>
    <row r="476" spans="2:19" x14ac:dyDescent="0.25">
      <c r="B476" s="24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29"/>
      <c r="P476" s="24"/>
      <c r="Q476" s="6"/>
      <c r="R476" s="6"/>
      <c r="S476" s="29"/>
    </row>
    <row r="477" spans="2:19" x14ac:dyDescent="0.25">
      <c r="B477" s="24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29"/>
      <c r="P477" s="24"/>
      <c r="Q477" s="6"/>
      <c r="R477" s="6"/>
      <c r="S477" s="29"/>
    </row>
    <row r="478" spans="2:19" x14ac:dyDescent="0.25">
      <c r="B478" s="24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29"/>
      <c r="P478" s="24"/>
      <c r="Q478" s="6"/>
      <c r="R478" s="6"/>
      <c r="S478" s="29"/>
    </row>
    <row r="479" spans="2:19" x14ac:dyDescent="0.25">
      <c r="B479" s="24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29"/>
      <c r="P479" s="24"/>
      <c r="Q479" s="6"/>
      <c r="R479" s="6"/>
      <c r="S479" s="29"/>
    </row>
    <row r="480" spans="2:19" x14ac:dyDescent="0.25">
      <c r="B480" s="24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29"/>
      <c r="P480" s="24"/>
      <c r="Q480" s="6"/>
      <c r="R480" s="6"/>
      <c r="S480" s="29"/>
    </row>
    <row r="481" spans="2:19" x14ac:dyDescent="0.25">
      <c r="B481" s="24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29"/>
      <c r="P481" s="24"/>
      <c r="Q481" s="6"/>
      <c r="R481" s="6"/>
      <c r="S481" s="29"/>
    </row>
    <row r="482" spans="2:19" x14ac:dyDescent="0.25">
      <c r="B482" s="24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29"/>
      <c r="P482" s="24"/>
      <c r="Q482" s="6"/>
      <c r="R482" s="6"/>
      <c r="S482" s="29"/>
    </row>
    <row r="483" spans="2:19" x14ac:dyDescent="0.25">
      <c r="B483" s="24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29"/>
      <c r="P483" s="24"/>
      <c r="Q483" s="6"/>
      <c r="R483" s="6"/>
      <c r="S483" s="29"/>
    </row>
    <row r="484" spans="2:19" x14ac:dyDescent="0.25">
      <c r="B484" s="24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29"/>
      <c r="P484" s="24"/>
      <c r="Q484" s="6"/>
      <c r="R484" s="6"/>
      <c r="S484" s="29"/>
    </row>
    <row r="485" spans="2:19" x14ac:dyDescent="0.25">
      <c r="B485" s="24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29"/>
      <c r="P485" s="24"/>
      <c r="Q485" s="6"/>
      <c r="R485" s="6"/>
      <c r="S485" s="29"/>
    </row>
    <row r="486" spans="2:19" x14ac:dyDescent="0.25">
      <c r="B486" s="24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29"/>
      <c r="P486" s="24"/>
      <c r="Q486" s="6"/>
      <c r="R486" s="6"/>
      <c r="S486" s="29"/>
    </row>
    <row r="487" spans="2:19" x14ac:dyDescent="0.25">
      <c r="B487" s="24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29"/>
      <c r="P487" s="24"/>
      <c r="Q487" s="6"/>
      <c r="R487" s="6"/>
      <c r="S487" s="29"/>
    </row>
    <row r="488" spans="2:19" x14ac:dyDescent="0.25">
      <c r="B488" s="24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29"/>
      <c r="P488" s="24"/>
      <c r="Q488" s="6"/>
      <c r="R488" s="6"/>
      <c r="S488" s="29"/>
    </row>
    <row r="489" spans="2:19" x14ac:dyDescent="0.25">
      <c r="B489" s="24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29"/>
      <c r="P489" s="24"/>
      <c r="Q489" s="6"/>
      <c r="R489" s="6"/>
      <c r="S489" s="29"/>
    </row>
    <row r="490" spans="2:19" x14ac:dyDescent="0.25">
      <c r="B490" s="24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29"/>
      <c r="P490" s="24"/>
      <c r="Q490" s="6"/>
      <c r="R490" s="6"/>
      <c r="S490" s="29"/>
    </row>
    <row r="491" spans="2:19" x14ac:dyDescent="0.25">
      <c r="B491" s="24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29"/>
      <c r="P491" s="24"/>
      <c r="Q491" s="6"/>
      <c r="R491" s="6"/>
      <c r="S491" s="29"/>
    </row>
    <row r="492" spans="2:19" x14ac:dyDescent="0.25">
      <c r="B492" s="24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29"/>
      <c r="P492" s="24"/>
      <c r="Q492" s="6"/>
      <c r="R492" s="6"/>
      <c r="S492" s="29"/>
    </row>
    <row r="493" spans="2:19" x14ac:dyDescent="0.25">
      <c r="B493" s="24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29"/>
      <c r="P493" s="24"/>
      <c r="Q493" s="6"/>
      <c r="R493" s="6"/>
      <c r="S493" s="29"/>
    </row>
    <row r="494" spans="2:19" x14ac:dyDescent="0.25">
      <c r="B494" s="24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29"/>
      <c r="P494" s="24"/>
      <c r="Q494" s="6"/>
      <c r="R494" s="6"/>
      <c r="S494" s="29"/>
    </row>
    <row r="495" spans="2:19" x14ac:dyDescent="0.25">
      <c r="B495" s="24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29"/>
      <c r="P495" s="24"/>
      <c r="Q495" s="6"/>
      <c r="R495" s="6"/>
      <c r="S495" s="29"/>
    </row>
    <row r="496" spans="2:19" x14ac:dyDescent="0.25">
      <c r="B496" s="24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29"/>
      <c r="P496" s="24"/>
      <c r="Q496" s="6"/>
      <c r="R496" s="6"/>
      <c r="S496" s="29"/>
    </row>
    <row r="497" spans="2:19" x14ac:dyDescent="0.25">
      <c r="B497" s="24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29"/>
      <c r="P497" s="24"/>
      <c r="Q497" s="6"/>
      <c r="R497" s="6"/>
      <c r="S497" s="29"/>
    </row>
    <row r="498" spans="2:19" x14ac:dyDescent="0.25">
      <c r="B498" s="24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29"/>
      <c r="P498" s="24"/>
      <c r="Q498" s="6"/>
      <c r="R498" s="6"/>
      <c r="S498" s="29"/>
    </row>
    <row r="499" spans="2:19" x14ac:dyDescent="0.25">
      <c r="B499" s="24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29"/>
      <c r="P499" s="24"/>
      <c r="Q499" s="6"/>
      <c r="R499" s="6"/>
      <c r="S499" s="29"/>
    </row>
    <row r="500" spans="2:19" x14ac:dyDescent="0.25">
      <c r="B500" s="24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29"/>
      <c r="P500" s="24"/>
      <c r="Q500" s="6"/>
      <c r="R500" s="6"/>
      <c r="S500" s="29"/>
    </row>
    <row r="501" spans="2:19" x14ac:dyDescent="0.25">
      <c r="B501" s="24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29"/>
      <c r="P501" s="24"/>
      <c r="Q501" s="6"/>
      <c r="R501" s="6"/>
      <c r="S501" s="29"/>
    </row>
    <row r="502" spans="2:19" x14ac:dyDescent="0.25">
      <c r="B502" s="24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29"/>
      <c r="P502" s="24"/>
      <c r="Q502" s="6"/>
      <c r="R502" s="6"/>
      <c r="S502" s="29"/>
    </row>
    <row r="503" spans="2:19" x14ac:dyDescent="0.25">
      <c r="B503" s="24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29"/>
      <c r="P503" s="24"/>
      <c r="Q503" s="6"/>
      <c r="R503" s="6"/>
      <c r="S503" s="29"/>
    </row>
    <row r="504" spans="2:19" x14ac:dyDescent="0.25">
      <c r="B504" s="24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29"/>
      <c r="P504" s="24"/>
      <c r="Q504" s="6"/>
      <c r="R504" s="6"/>
      <c r="S504" s="29"/>
    </row>
    <row r="505" spans="2:19" x14ac:dyDescent="0.25">
      <c r="B505" s="24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29"/>
      <c r="P505" s="24"/>
      <c r="Q505" s="6"/>
      <c r="R505" s="6"/>
      <c r="S505" s="29"/>
    </row>
    <row r="506" spans="2:19" x14ac:dyDescent="0.25">
      <c r="B506" s="24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29"/>
      <c r="P506" s="24"/>
      <c r="Q506" s="6"/>
      <c r="R506" s="6"/>
      <c r="S506" s="29"/>
    </row>
    <row r="507" spans="2:19" x14ac:dyDescent="0.25">
      <c r="B507" s="24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29"/>
      <c r="P507" s="24"/>
      <c r="Q507" s="6"/>
      <c r="R507" s="6"/>
      <c r="S507" s="29"/>
    </row>
    <row r="508" spans="2:19" x14ac:dyDescent="0.25">
      <c r="B508" s="24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29"/>
      <c r="P508" s="24"/>
      <c r="Q508" s="6"/>
      <c r="R508" s="6"/>
      <c r="S508" s="29"/>
    </row>
    <row r="509" spans="2:19" x14ac:dyDescent="0.25">
      <c r="B509" s="24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29"/>
      <c r="P509" s="24"/>
      <c r="Q509" s="6"/>
      <c r="R509" s="6"/>
      <c r="S509" s="29"/>
    </row>
    <row r="510" spans="2:19" x14ac:dyDescent="0.25">
      <c r="B510" s="24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29"/>
      <c r="P510" s="24"/>
      <c r="Q510" s="6"/>
      <c r="R510" s="6"/>
      <c r="S510" s="29"/>
    </row>
    <row r="511" spans="2:19" x14ac:dyDescent="0.25">
      <c r="B511" s="24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29"/>
      <c r="P511" s="24"/>
      <c r="Q511" s="6"/>
      <c r="R511" s="6"/>
      <c r="S511" s="29"/>
    </row>
    <row r="512" spans="2:19" x14ac:dyDescent="0.25">
      <c r="B512" s="24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29"/>
      <c r="P512" s="24"/>
      <c r="Q512" s="6"/>
      <c r="R512" s="6"/>
      <c r="S512" s="29"/>
    </row>
    <row r="513" spans="2:19" x14ac:dyDescent="0.25">
      <c r="B513" s="24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29"/>
      <c r="P513" s="24"/>
      <c r="Q513" s="6"/>
      <c r="R513" s="6"/>
      <c r="S513" s="29"/>
    </row>
    <row r="514" spans="2:19" x14ac:dyDescent="0.25">
      <c r="B514" s="24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29"/>
      <c r="P514" s="24"/>
      <c r="Q514" s="6"/>
      <c r="R514" s="6"/>
      <c r="S514" s="29"/>
    </row>
    <row r="515" spans="2:19" x14ac:dyDescent="0.25">
      <c r="B515" s="24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29"/>
      <c r="P515" s="24"/>
      <c r="Q515" s="6"/>
      <c r="R515" s="6"/>
      <c r="S515" s="29"/>
    </row>
    <row r="516" spans="2:19" x14ac:dyDescent="0.25">
      <c r="B516" s="24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29"/>
      <c r="P516" s="24"/>
      <c r="Q516" s="6"/>
      <c r="R516" s="6"/>
      <c r="S516" s="29"/>
    </row>
    <row r="517" spans="2:19" x14ac:dyDescent="0.25">
      <c r="B517" s="24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29"/>
      <c r="P517" s="24"/>
      <c r="Q517" s="6"/>
      <c r="R517" s="6"/>
      <c r="S517" s="29"/>
    </row>
    <row r="518" spans="2:19" x14ac:dyDescent="0.25">
      <c r="B518" s="24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29"/>
      <c r="P518" s="24"/>
      <c r="Q518" s="6"/>
      <c r="R518" s="6"/>
      <c r="S518" s="29"/>
    </row>
    <row r="519" spans="2:19" x14ac:dyDescent="0.25">
      <c r="B519" s="24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29"/>
      <c r="P519" s="24"/>
      <c r="Q519" s="6"/>
      <c r="R519" s="6"/>
      <c r="S519" s="29"/>
    </row>
    <row r="520" spans="2:19" x14ac:dyDescent="0.25">
      <c r="B520" s="24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29"/>
      <c r="P520" s="24"/>
      <c r="Q520" s="6"/>
      <c r="R520" s="6"/>
      <c r="S520" s="29"/>
    </row>
    <row r="521" spans="2:19" x14ac:dyDescent="0.25">
      <c r="B521" s="24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29"/>
      <c r="P521" s="24"/>
      <c r="Q521" s="6"/>
      <c r="R521" s="6"/>
      <c r="S521" s="29"/>
    </row>
    <row r="522" spans="2:19" x14ac:dyDescent="0.25">
      <c r="B522" s="24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29"/>
      <c r="P522" s="24"/>
      <c r="Q522" s="6"/>
      <c r="R522" s="6"/>
      <c r="S522" s="29"/>
    </row>
    <row r="523" spans="2:19" x14ac:dyDescent="0.25">
      <c r="B523" s="24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29"/>
      <c r="P523" s="24"/>
      <c r="Q523" s="6"/>
      <c r="R523" s="6"/>
      <c r="S523" s="29"/>
    </row>
    <row r="524" spans="2:19" x14ac:dyDescent="0.25">
      <c r="B524" s="24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29"/>
      <c r="P524" s="24"/>
      <c r="Q524" s="6"/>
      <c r="R524" s="6"/>
      <c r="S524" s="29"/>
    </row>
    <row r="525" spans="2:19" x14ac:dyDescent="0.25">
      <c r="B525" s="24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29"/>
      <c r="P525" s="24"/>
      <c r="Q525" s="6"/>
      <c r="R525" s="6"/>
      <c r="S525" s="29"/>
    </row>
    <row r="526" spans="2:19" x14ac:dyDescent="0.25">
      <c r="B526" s="24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29"/>
      <c r="P526" s="24"/>
      <c r="Q526" s="6"/>
      <c r="R526" s="6"/>
      <c r="S526" s="29"/>
    </row>
    <row r="527" spans="2:19" x14ac:dyDescent="0.25">
      <c r="B527" s="24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29"/>
      <c r="P527" s="24"/>
      <c r="Q527" s="6"/>
      <c r="R527" s="6"/>
      <c r="S527" s="29"/>
    </row>
    <row r="528" spans="2:19" x14ac:dyDescent="0.25">
      <c r="B528" s="24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29"/>
      <c r="P528" s="24"/>
      <c r="Q528" s="6"/>
      <c r="R528" s="6"/>
      <c r="S528" s="29"/>
    </row>
    <row r="529" spans="2:19" x14ac:dyDescent="0.25">
      <c r="B529" s="24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29"/>
      <c r="P529" s="24"/>
      <c r="Q529" s="6"/>
      <c r="R529" s="6"/>
      <c r="S529" s="29"/>
    </row>
    <row r="530" spans="2:19" x14ac:dyDescent="0.25">
      <c r="B530" s="24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29"/>
      <c r="P530" s="24"/>
      <c r="Q530" s="6"/>
      <c r="R530" s="6"/>
      <c r="S530" s="29"/>
    </row>
    <row r="531" spans="2:19" x14ac:dyDescent="0.25">
      <c r="B531" s="24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29"/>
      <c r="P531" s="24"/>
      <c r="Q531" s="6"/>
      <c r="R531" s="6"/>
      <c r="S531" s="29"/>
    </row>
    <row r="532" spans="2:19" x14ac:dyDescent="0.25">
      <c r="B532" s="24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29"/>
      <c r="P532" s="24"/>
      <c r="Q532" s="6"/>
      <c r="R532" s="6"/>
      <c r="S532" s="29"/>
    </row>
    <row r="533" spans="2:19" x14ac:dyDescent="0.25">
      <c r="B533" s="24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29"/>
      <c r="P533" s="24"/>
      <c r="Q533" s="6"/>
      <c r="R533" s="6"/>
      <c r="S533" s="29"/>
    </row>
    <row r="534" spans="2:19" x14ac:dyDescent="0.25">
      <c r="B534" s="24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29"/>
      <c r="P534" s="24"/>
      <c r="Q534" s="6"/>
      <c r="R534" s="6"/>
      <c r="S534" s="29"/>
    </row>
    <row r="535" spans="2:19" x14ac:dyDescent="0.25">
      <c r="B535" s="24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29"/>
      <c r="P535" s="24"/>
      <c r="Q535" s="6"/>
      <c r="R535" s="6"/>
      <c r="S535" s="29"/>
    </row>
    <row r="536" spans="2:19" x14ac:dyDescent="0.25">
      <c r="B536" s="24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29"/>
      <c r="P536" s="24"/>
      <c r="Q536" s="6"/>
      <c r="R536" s="6"/>
      <c r="S536" s="29"/>
    </row>
    <row r="537" spans="2:19" x14ac:dyDescent="0.25">
      <c r="B537" s="24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29"/>
      <c r="P537" s="24"/>
      <c r="Q537" s="6"/>
      <c r="R537" s="6"/>
      <c r="S537" s="29"/>
    </row>
    <row r="538" spans="2:19" x14ac:dyDescent="0.25">
      <c r="B538" s="24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29"/>
      <c r="P538" s="24"/>
      <c r="Q538" s="6"/>
      <c r="R538" s="6"/>
      <c r="S538" s="29"/>
    </row>
    <row r="539" spans="2:19" x14ac:dyDescent="0.25">
      <c r="B539" s="24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29"/>
      <c r="P539" s="24"/>
      <c r="Q539" s="6"/>
      <c r="R539" s="6"/>
      <c r="S539" s="29"/>
    </row>
    <row r="540" spans="2:19" x14ac:dyDescent="0.25">
      <c r="B540" s="24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29"/>
      <c r="P540" s="24"/>
      <c r="Q540" s="6"/>
      <c r="R540" s="6"/>
      <c r="S540" s="29"/>
    </row>
    <row r="541" spans="2:19" x14ac:dyDescent="0.25">
      <c r="B541" s="24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29"/>
      <c r="P541" s="24"/>
      <c r="Q541" s="6"/>
      <c r="R541" s="6"/>
      <c r="S541" s="29"/>
    </row>
    <row r="542" spans="2:19" x14ac:dyDescent="0.25">
      <c r="B542" s="24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29"/>
      <c r="P542" s="24"/>
      <c r="Q542" s="6"/>
      <c r="R542" s="6"/>
      <c r="S542" s="29"/>
    </row>
    <row r="543" spans="2:19" x14ac:dyDescent="0.25">
      <c r="B543" s="24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29"/>
      <c r="P543" s="24"/>
      <c r="Q543" s="6"/>
      <c r="R543" s="6"/>
      <c r="S543" s="29"/>
    </row>
    <row r="544" spans="2:19" x14ac:dyDescent="0.25">
      <c r="B544" s="24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29"/>
      <c r="P544" s="24"/>
      <c r="Q544" s="6"/>
      <c r="R544" s="6"/>
      <c r="S544" s="29"/>
    </row>
    <row r="545" spans="2:19" x14ac:dyDescent="0.25">
      <c r="B545" s="24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29"/>
      <c r="P545" s="24"/>
      <c r="Q545" s="6"/>
      <c r="R545" s="6"/>
      <c r="S545" s="29"/>
    </row>
    <row r="546" spans="2:19" x14ac:dyDescent="0.25">
      <c r="B546" s="24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29"/>
      <c r="P546" s="24"/>
      <c r="Q546" s="6"/>
      <c r="R546" s="6"/>
      <c r="S546" s="29"/>
    </row>
    <row r="547" spans="2:19" x14ac:dyDescent="0.25">
      <c r="B547" s="24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29"/>
      <c r="P547" s="24"/>
      <c r="Q547" s="6"/>
      <c r="R547" s="6"/>
      <c r="S547" s="29"/>
    </row>
    <row r="548" spans="2:19" x14ac:dyDescent="0.25">
      <c r="B548" s="24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29"/>
      <c r="P548" s="24"/>
      <c r="Q548" s="6"/>
      <c r="R548" s="6"/>
      <c r="S548" s="29"/>
    </row>
    <row r="549" spans="2:19" x14ac:dyDescent="0.25">
      <c r="B549" s="24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29"/>
      <c r="P549" s="24"/>
      <c r="Q549" s="6"/>
      <c r="R549" s="6"/>
      <c r="S549" s="29"/>
    </row>
    <row r="550" spans="2:19" x14ac:dyDescent="0.25">
      <c r="B550" s="24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29"/>
      <c r="P550" s="24"/>
      <c r="Q550" s="6"/>
      <c r="R550" s="6"/>
      <c r="S550" s="29"/>
    </row>
    <row r="551" spans="2:19" x14ac:dyDescent="0.25">
      <c r="B551" s="24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29"/>
      <c r="P551" s="24"/>
      <c r="Q551" s="6"/>
      <c r="R551" s="6"/>
      <c r="S551" s="29"/>
    </row>
    <row r="552" spans="2:19" x14ac:dyDescent="0.25">
      <c r="B552" s="24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29"/>
      <c r="P552" s="24"/>
      <c r="Q552" s="6"/>
      <c r="R552" s="6"/>
      <c r="S552" s="29"/>
    </row>
    <row r="553" spans="2:19" x14ac:dyDescent="0.25">
      <c r="B553" s="24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29"/>
      <c r="P553" s="24"/>
      <c r="Q553" s="6"/>
      <c r="R553" s="6"/>
      <c r="S553" s="29"/>
    </row>
    <row r="554" spans="2:19" x14ac:dyDescent="0.25">
      <c r="B554" s="24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29"/>
      <c r="P554" s="24"/>
      <c r="Q554" s="6"/>
      <c r="R554" s="6"/>
      <c r="S554" s="29"/>
    </row>
    <row r="555" spans="2:19" x14ac:dyDescent="0.25">
      <c r="B555" s="24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29"/>
      <c r="P555" s="24"/>
      <c r="Q555" s="6"/>
      <c r="R555" s="6"/>
      <c r="S555" s="29"/>
    </row>
    <row r="556" spans="2:19" x14ac:dyDescent="0.25">
      <c r="B556" s="24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29"/>
      <c r="P556" s="24"/>
      <c r="Q556" s="6"/>
      <c r="R556" s="6"/>
      <c r="S556" s="29"/>
    </row>
    <row r="557" spans="2:19" x14ac:dyDescent="0.25">
      <c r="B557" s="24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29"/>
      <c r="P557" s="24"/>
      <c r="Q557" s="6"/>
      <c r="R557" s="6"/>
      <c r="S557" s="29"/>
    </row>
    <row r="558" spans="2:19" x14ac:dyDescent="0.25">
      <c r="B558" s="24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29"/>
      <c r="P558" s="24"/>
      <c r="Q558" s="6"/>
      <c r="R558" s="6"/>
      <c r="S558" s="29"/>
    </row>
    <row r="559" spans="2:19" x14ac:dyDescent="0.25">
      <c r="B559" s="24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29"/>
      <c r="P559" s="24"/>
      <c r="Q559" s="6"/>
      <c r="R559" s="6"/>
      <c r="S559" s="29"/>
    </row>
    <row r="560" spans="2:19" x14ac:dyDescent="0.25">
      <c r="B560" s="24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29"/>
      <c r="P560" s="24"/>
      <c r="Q560" s="6"/>
      <c r="R560" s="6"/>
      <c r="S560" s="29"/>
    </row>
    <row r="561" spans="2:19" x14ac:dyDescent="0.25">
      <c r="B561" s="24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29"/>
      <c r="P561" s="24"/>
      <c r="Q561" s="6"/>
      <c r="R561" s="6"/>
      <c r="S561" s="29"/>
    </row>
    <row r="562" spans="2:19" x14ac:dyDescent="0.25">
      <c r="B562" s="24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29"/>
      <c r="P562" s="24"/>
      <c r="Q562" s="6"/>
      <c r="R562" s="6"/>
      <c r="S562" s="29"/>
    </row>
    <row r="563" spans="2:19" x14ac:dyDescent="0.25">
      <c r="B563" s="24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29"/>
      <c r="P563" s="24"/>
      <c r="Q563" s="6"/>
      <c r="R563" s="6"/>
      <c r="S563" s="29"/>
    </row>
    <row r="564" spans="2:19" x14ac:dyDescent="0.25">
      <c r="B564" s="24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29"/>
      <c r="P564" s="24"/>
      <c r="Q564" s="6"/>
      <c r="R564" s="6"/>
      <c r="S564" s="29"/>
    </row>
    <row r="565" spans="2:19" x14ac:dyDescent="0.25">
      <c r="B565" s="24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29"/>
      <c r="P565" s="24"/>
      <c r="Q565" s="6"/>
      <c r="R565" s="6"/>
      <c r="S565" s="29"/>
    </row>
    <row r="566" spans="2:19" x14ac:dyDescent="0.25">
      <c r="B566" s="24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29"/>
      <c r="P566" s="24"/>
      <c r="Q566" s="6"/>
      <c r="R566" s="6"/>
      <c r="S566" s="29"/>
    </row>
    <row r="567" spans="2:19" x14ac:dyDescent="0.25">
      <c r="B567" s="24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29"/>
      <c r="P567" s="24"/>
      <c r="Q567" s="6"/>
      <c r="R567" s="6"/>
      <c r="S567" s="29"/>
    </row>
    <row r="568" spans="2:19" x14ac:dyDescent="0.25">
      <c r="B568" s="24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29"/>
      <c r="P568" s="24"/>
      <c r="Q568" s="6"/>
      <c r="R568" s="6"/>
      <c r="S568" s="29"/>
    </row>
    <row r="569" spans="2:19" x14ac:dyDescent="0.25">
      <c r="B569" s="24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29"/>
      <c r="P569" s="24"/>
      <c r="Q569" s="6"/>
      <c r="R569" s="6"/>
      <c r="S569" s="29"/>
    </row>
  </sheetData>
  <autoFilter ref="A8:S272" xr:uid="{00000000-0001-0000-0000-000000000000}"/>
  <mergeCells count="345">
    <mergeCell ref="I108:I110"/>
    <mergeCell ref="J108:J110"/>
    <mergeCell ref="K108:K110"/>
    <mergeCell ref="L108:L110"/>
    <mergeCell ref="M108:M110"/>
    <mergeCell ref="N108:N110"/>
    <mergeCell ref="O108:O110"/>
    <mergeCell ref="B108:B110"/>
    <mergeCell ref="A108:A110"/>
    <mergeCell ref="C108:C110"/>
    <mergeCell ref="D108:D110"/>
    <mergeCell ref="E108:E110"/>
    <mergeCell ref="F108:F110"/>
    <mergeCell ref="G108:G110"/>
    <mergeCell ref="H108:H110"/>
    <mergeCell ref="J165:J169"/>
    <mergeCell ref="K165:K169"/>
    <mergeCell ref="L165:L169"/>
    <mergeCell ref="M165:M169"/>
    <mergeCell ref="N165:N169"/>
    <mergeCell ref="O165:O169"/>
    <mergeCell ref="A172:A182"/>
    <mergeCell ref="B172:B182"/>
    <mergeCell ref="C172:C182"/>
    <mergeCell ref="D172:D182"/>
    <mergeCell ref="E172:E182"/>
    <mergeCell ref="F172:F182"/>
    <mergeCell ref="G172:G182"/>
    <mergeCell ref="H172:H182"/>
    <mergeCell ref="I172:I182"/>
    <mergeCell ref="J172:J182"/>
    <mergeCell ref="K172:K182"/>
    <mergeCell ref="L172:L182"/>
    <mergeCell ref="M172:M182"/>
    <mergeCell ref="N172:N182"/>
    <mergeCell ref="O172:O182"/>
    <mergeCell ref="A165:A169"/>
    <mergeCell ref="B165:B169"/>
    <mergeCell ref="C165:C169"/>
    <mergeCell ref="D165:D169"/>
    <mergeCell ref="E165:E169"/>
    <mergeCell ref="F165:F169"/>
    <mergeCell ref="G165:G169"/>
    <mergeCell ref="H165:H169"/>
    <mergeCell ref="I165:I169"/>
    <mergeCell ref="M260:M262"/>
    <mergeCell ref="N260:N262"/>
    <mergeCell ref="O260:O262"/>
    <mergeCell ref="D260:D262"/>
    <mergeCell ref="E260:E262"/>
    <mergeCell ref="F260:F262"/>
    <mergeCell ref="G260:G262"/>
    <mergeCell ref="H260:H262"/>
    <mergeCell ref="I260:I262"/>
    <mergeCell ref="J260:J262"/>
    <mergeCell ref="K260:K262"/>
    <mergeCell ref="L260:L262"/>
    <mergeCell ref="M245:M249"/>
    <mergeCell ref="N245:N249"/>
    <mergeCell ref="O245:O249"/>
    <mergeCell ref="G245:G249"/>
    <mergeCell ref="H245:H249"/>
    <mergeCell ref="I245:I249"/>
    <mergeCell ref="A255:A256"/>
    <mergeCell ref="B255:B256"/>
    <mergeCell ref="C255:C256"/>
    <mergeCell ref="A263:A264"/>
    <mergeCell ref="B263:B264"/>
    <mergeCell ref="C263:C264"/>
    <mergeCell ref="A260:A262"/>
    <mergeCell ref="B260:B262"/>
    <mergeCell ref="C260:C262"/>
    <mergeCell ref="A245:A249"/>
    <mergeCell ref="B245:B249"/>
    <mergeCell ref="C245:C249"/>
    <mergeCell ref="A250:A254"/>
    <mergeCell ref="B250:B254"/>
    <mergeCell ref="C250:C254"/>
    <mergeCell ref="D245:D249"/>
    <mergeCell ref="E245:E249"/>
    <mergeCell ref="F245:F249"/>
    <mergeCell ref="D250:D254"/>
    <mergeCell ref="E250:E254"/>
    <mergeCell ref="F250:F254"/>
    <mergeCell ref="J245:J249"/>
    <mergeCell ref="K245:K249"/>
    <mergeCell ref="L245:L249"/>
    <mergeCell ref="M250:M254"/>
    <mergeCell ref="N250:N254"/>
    <mergeCell ref="O250:O254"/>
    <mergeCell ref="M263:M264"/>
    <mergeCell ref="N263:N264"/>
    <mergeCell ref="O263:O264"/>
    <mergeCell ref="M255:M256"/>
    <mergeCell ref="N255:N256"/>
    <mergeCell ref="O255:O256"/>
    <mergeCell ref="D263:D264"/>
    <mergeCell ref="E263:E264"/>
    <mergeCell ref="F263:F264"/>
    <mergeCell ref="G263:G264"/>
    <mergeCell ref="H263:H264"/>
    <mergeCell ref="I263:I264"/>
    <mergeCell ref="J263:J264"/>
    <mergeCell ref="K263:K264"/>
    <mergeCell ref="L263:L264"/>
    <mergeCell ref="G250:G254"/>
    <mergeCell ref="H250:H254"/>
    <mergeCell ref="I250:I254"/>
    <mergeCell ref="J250:J254"/>
    <mergeCell ref="K250:K254"/>
    <mergeCell ref="L250:L254"/>
    <mergeCell ref="D255:D256"/>
    <mergeCell ref="E255:E256"/>
    <mergeCell ref="F255:F256"/>
    <mergeCell ref="G255:G256"/>
    <mergeCell ref="H255:H256"/>
    <mergeCell ref="I255:I256"/>
    <mergeCell ref="J255:J256"/>
    <mergeCell ref="K255:K256"/>
    <mergeCell ref="L255:L256"/>
    <mergeCell ref="M267:M268"/>
    <mergeCell ref="N267:N268"/>
    <mergeCell ref="O267:O268"/>
    <mergeCell ref="C267:C268"/>
    <mergeCell ref="B267:B268"/>
    <mergeCell ref="A267:A268"/>
    <mergeCell ref="D267:D268"/>
    <mergeCell ref="E267:E268"/>
    <mergeCell ref="F267:F268"/>
    <mergeCell ref="G267:G268"/>
    <mergeCell ref="H267:H268"/>
    <mergeCell ref="I267:I268"/>
    <mergeCell ref="J267:J268"/>
    <mergeCell ref="K267:K268"/>
    <mergeCell ref="L267:L268"/>
    <mergeCell ref="P148:P150"/>
    <mergeCell ref="Q148:Q150"/>
    <mergeCell ref="R148:R150"/>
    <mergeCell ref="S148:S150"/>
    <mergeCell ref="K145:K146"/>
    <mergeCell ref="L145:L146"/>
    <mergeCell ref="M145:M146"/>
    <mergeCell ref="N145:N146"/>
    <mergeCell ref="O145:O146"/>
    <mergeCell ref="F145:F146"/>
    <mergeCell ref="G145:G146"/>
    <mergeCell ref="H145:H146"/>
    <mergeCell ref="I145:I146"/>
    <mergeCell ref="J145:J146"/>
    <mergeCell ref="A145:A146"/>
    <mergeCell ref="B145:B146"/>
    <mergeCell ref="C145:C146"/>
    <mergeCell ref="D145:D146"/>
    <mergeCell ref="E145:E146"/>
    <mergeCell ref="K136:K138"/>
    <mergeCell ref="L136:L138"/>
    <mergeCell ref="M136:M138"/>
    <mergeCell ref="N136:N138"/>
    <mergeCell ref="O136:O138"/>
    <mergeCell ref="F136:F138"/>
    <mergeCell ref="G136:G138"/>
    <mergeCell ref="H136:H138"/>
    <mergeCell ref="I136:I138"/>
    <mergeCell ref="J136:J138"/>
    <mergeCell ref="A136:A138"/>
    <mergeCell ref="B136:B138"/>
    <mergeCell ref="C136:C138"/>
    <mergeCell ref="D136:D138"/>
    <mergeCell ref="E136:E138"/>
    <mergeCell ref="A1:S1"/>
    <mergeCell ref="A2:S2"/>
    <mergeCell ref="A3:S3"/>
    <mergeCell ref="A4:A7"/>
    <mergeCell ref="B4:B7"/>
    <mergeCell ref="C4:C7"/>
    <mergeCell ref="D4:M4"/>
    <mergeCell ref="N4:O6"/>
    <mergeCell ref="P4:P7"/>
    <mergeCell ref="Q4:Q7"/>
    <mergeCell ref="R4:R7"/>
    <mergeCell ref="S4:S7"/>
    <mergeCell ref="D5:E6"/>
    <mergeCell ref="F5:M5"/>
    <mergeCell ref="F6:G6"/>
    <mergeCell ref="H6:I6"/>
    <mergeCell ref="J6:K6"/>
    <mergeCell ref="L6:M6"/>
    <mergeCell ref="L36:L38"/>
    <mergeCell ref="A36:A38"/>
    <mergeCell ref="B36:B38"/>
    <mergeCell ref="C36:C38"/>
    <mergeCell ref="D36:D38"/>
    <mergeCell ref="F36:F38"/>
    <mergeCell ref="E36:E38"/>
    <mergeCell ref="G36:G38"/>
    <mergeCell ref="H36:H38"/>
    <mergeCell ref="I36:I38"/>
    <mergeCell ref="P39:P43"/>
    <mergeCell ref="Q39:Q43"/>
    <mergeCell ref="O45:O54"/>
    <mergeCell ref="S39:S43"/>
    <mergeCell ref="R39:R43"/>
    <mergeCell ref="J45:J54"/>
    <mergeCell ref="K45:K54"/>
    <mergeCell ref="L45:L54"/>
    <mergeCell ref="M45:M54"/>
    <mergeCell ref="N45:N54"/>
    <mergeCell ref="A45:A54"/>
    <mergeCell ref="B45:B54"/>
    <mergeCell ref="C45:C54"/>
    <mergeCell ref="D45:D54"/>
    <mergeCell ref="E45:E54"/>
    <mergeCell ref="F45:F54"/>
    <mergeCell ref="G45:G54"/>
    <mergeCell ref="H45:H54"/>
    <mergeCell ref="I45:I54"/>
    <mergeCell ref="P57:P60"/>
    <mergeCell ref="Q57:Q60"/>
    <mergeCell ref="S57:S60"/>
    <mergeCell ref="R57:R60"/>
    <mergeCell ref="A70:A71"/>
    <mergeCell ref="B70:B71"/>
    <mergeCell ref="C70:C71"/>
    <mergeCell ref="D70:D71"/>
    <mergeCell ref="E70:E71"/>
    <mergeCell ref="L70:L71"/>
    <mergeCell ref="M70:M71"/>
    <mergeCell ref="N70:N71"/>
    <mergeCell ref="O70:O71"/>
    <mergeCell ref="I70:I71"/>
    <mergeCell ref="J70:J71"/>
    <mergeCell ref="K70:K71"/>
    <mergeCell ref="A80:A85"/>
    <mergeCell ref="B80:B85"/>
    <mergeCell ref="C80:C85"/>
    <mergeCell ref="D80:D85"/>
    <mergeCell ref="E80:E85"/>
    <mergeCell ref="F80:F85"/>
    <mergeCell ref="F70:F71"/>
    <mergeCell ref="G70:G71"/>
    <mergeCell ref="H70:H71"/>
    <mergeCell ref="F11:F15"/>
    <mergeCell ref="G11:G15"/>
    <mergeCell ref="H11:H15"/>
    <mergeCell ref="I11:I15"/>
    <mergeCell ref="J11:J15"/>
    <mergeCell ref="M80:M85"/>
    <mergeCell ref="N80:N85"/>
    <mergeCell ref="O80:O85"/>
    <mergeCell ref="G80:G85"/>
    <mergeCell ref="H80:H85"/>
    <mergeCell ref="I80:I85"/>
    <mergeCell ref="J80:J85"/>
    <mergeCell ref="K80:K85"/>
    <mergeCell ref="L80:L85"/>
    <mergeCell ref="J36:J38"/>
    <mergeCell ref="K36:K38"/>
    <mergeCell ref="M36:M38"/>
    <mergeCell ref="N36:N38"/>
    <mergeCell ref="O36:O38"/>
    <mergeCell ref="A11:A32"/>
    <mergeCell ref="K11:K15"/>
    <mergeCell ref="L11:L15"/>
    <mergeCell ref="M11:M15"/>
    <mergeCell ref="N11:N15"/>
    <mergeCell ref="O11:O15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B11:B15"/>
    <mergeCell ref="C11:C15"/>
    <mergeCell ref="D11:D15"/>
    <mergeCell ref="E11:E15"/>
    <mergeCell ref="L211:L212"/>
    <mergeCell ref="M211:M212"/>
    <mergeCell ref="N211:N212"/>
    <mergeCell ref="O211:O212"/>
    <mergeCell ref="B215:B218"/>
    <mergeCell ref="C215:C218"/>
    <mergeCell ref="D215:D218"/>
    <mergeCell ref="E215:E218"/>
    <mergeCell ref="F215:F218"/>
    <mergeCell ref="G215:G218"/>
    <mergeCell ref="H215:H218"/>
    <mergeCell ref="I215:I218"/>
    <mergeCell ref="J215:J218"/>
    <mergeCell ref="K215:K218"/>
    <mergeCell ref="L215:L218"/>
    <mergeCell ref="M215:M218"/>
    <mergeCell ref="N215:N218"/>
    <mergeCell ref="O215:O218"/>
    <mergeCell ref="B211:B212"/>
    <mergeCell ref="C211:C212"/>
    <mergeCell ref="D211:D212"/>
    <mergeCell ref="E211:E212"/>
    <mergeCell ref="F211:F212"/>
    <mergeCell ref="G211:G212"/>
    <mergeCell ref="C224:C225"/>
    <mergeCell ref="D224:D225"/>
    <mergeCell ref="E224:E225"/>
    <mergeCell ref="F224:F225"/>
    <mergeCell ref="G224:G225"/>
    <mergeCell ref="H224:H225"/>
    <mergeCell ref="I224:I225"/>
    <mergeCell ref="J224:J225"/>
    <mergeCell ref="K211:K212"/>
    <mergeCell ref="H211:H212"/>
    <mergeCell ref="I211:I212"/>
    <mergeCell ref="J211:J212"/>
    <mergeCell ref="K224:K225"/>
    <mergeCell ref="T7:V7"/>
    <mergeCell ref="L224:L225"/>
    <mergeCell ref="M224:M225"/>
    <mergeCell ref="N224:N225"/>
    <mergeCell ref="O224:O225"/>
    <mergeCell ref="A215:A218"/>
    <mergeCell ref="A224:A225"/>
    <mergeCell ref="A211:A212"/>
    <mergeCell ref="B121:B124"/>
    <mergeCell ref="A121:A124"/>
    <mergeCell ref="C121:C124"/>
    <mergeCell ref="D121:D124"/>
    <mergeCell ref="E121:E124"/>
    <mergeCell ref="F121:F124"/>
    <mergeCell ref="G121:G124"/>
    <mergeCell ref="H121:H124"/>
    <mergeCell ref="I121:I124"/>
    <mergeCell ref="J121:J124"/>
    <mergeCell ref="K121:K124"/>
    <mergeCell ref="L121:L124"/>
    <mergeCell ref="M121:M124"/>
    <mergeCell ref="N121:N124"/>
    <mergeCell ref="O121:O124"/>
    <mergeCell ref="B224:B225"/>
  </mergeCells>
  <pageMargins left="0.7" right="0.7" top="0.75" bottom="0.75" header="0.3" footer="0.3"/>
  <pageSetup paperSize="9" scale="57" orientation="landscape" r:id="rId1"/>
  <rowBreaks count="1" manualBreakCount="1">
    <brk id="92" max="18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2023-04-14T15:06:43Z</cp:lastPrinted>
  <dcterms:created xsi:type="dcterms:W3CDTF">2015-06-05T18:19:34Z</dcterms:created>
  <dcterms:modified xsi:type="dcterms:W3CDTF">2024-04-23T11:10:20Z</dcterms:modified>
</cp:coreProperties>
</file>