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Nusman-205-04\e\2024\Отчет МП\"/>
    </mc:Choice>
  </mc:AlternateContent>
  <xr:revisionPtr revIDLastSave="0" documentId="13_ncr:1_{20401693-1C85-423B-9FBE-35FE0EA6F2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Лист1!$A$8:$S$277</definedName>
    <definedName name="_xlnm.Print_Titles" localSheetId="0">Лист1!$4:$7</definedName>
    <definedName name="_xlnm.Print_Area" localSheetId="0">Лист1!$A$1:$S$278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9" i="1" l="1"/>
  <c r="S198" i="1"/>
  <c r="K193" i="1"/>
  <c r="K172" i="1" s="1"/>
  <c r="E193" i="1"/>
  <c r="O193" i="1" s="1"/>
  <c r="K192" i="1"/>
  <c r="E192" i="1" s="1"/>
  <c r="O192" i="1" s="1"/>
  <c r="K185" i="1"/>
  <c r="J185" i="1"/>
  <c r="J172" i="1" s="1"/>
  <c r="J152" i="1" s="1"/>
  <c r="J9" i="1" s="1"/>
  <c r="E185" i="1"/>
  <c r="D185" i="1"/>
  <c r="D172" i="1" s="1"/>
  <c r="S183" i="1"/>
  <c r="S181" i="1"/>
  <c r="S180" i="1"/>
  <c r="S179" i="1"/>
  <c r="S178" i="1"/>
  <c r="S177" i="1"/>
  <c r="S175" i="1"/>
  <c r="S174" i="1"/>
  <c r="M172" i="1"/>
  <c r="L172" i="1"/>
  <c r="I172" i="1"/>
  <c r="H172" i="1"/>
  <c r="G172" i="1"/>
  <c r="F172" i="1"/>
  <c r="S170" i="1"/>
  <c r="S169" i="1"/>
  <c r="S168" i="1"/>
  <c r="S167" i="1"/>
  <c r="S166" i="1"/>
  <c r="O166" i="1"/>
  <c r="D166" i="1"/>
  <c r="D165" i="1" s="1"/>
  <c r="M165" i="1"/>
  <c r="L165" i="1"/>
  <c r="K165" i="1"/>
  <c r="J165" i="1"/>
  <c r="I165" i="1"/>
  <c r="H165" i="1"/>
  <c r="G165" i="1"/>
  <c r="E165" i="1" s="1"/>
  <c r="O165" i="1" s="1"/>
  <c r="F165" i="1"/>
  <c r="K164" i="1"/>
  <c r="E164" i="1"/>
  <c r="O164" i="1" s="1"/>
  <c r="O163" i="1"/>
  <c r="K163" i="1"/>
  <c r="E163" i="1"/>
  <c r="K162" i="1"/>
  <c r="E162" i="1"/>
  <c r="O162" i="1" s="1"/>
  <c r="E161" i="1"/>
  <c r="O161" i="1" s="1"/>
  <c r="O160" i="1"/>
  <c r="K160" i="1"/>
  <c r="K153" i="1" s="1"/>
  <c r="E160" i="1"/>
  <c r="D160" i="1"/>
  <c r="I158" i="1"/>
  <c r="G158" i="1"/>
  <c r="E158" i="1"/>
  <c r="O158" i="1" s="1"/>
  <c r="O157" i="1"/>
  <c r="E157" i="1"/>
  <c r="E156" i="1"/>
  <c r="S155" i="1"/>
  <c r="E155" i="1"/>
  <c r="O155" i="1" s="1"/>
  <c r="E154" i="1"/>
  <c r="O154" i="1" s="1"/>
  <c r="D154" i="1"/>
  <c r="D153" i="1" s="1"/>
  <c r="D152" i="1" s="1"/>
  <c r="D9" i="1" s="1"/>
  <c r="M153" i="1"/>
  <c r="L153" i="1"/>
  <c r="J153" i="1"/>
  <c r="I153" i="1"/>
  <c r="I152" i="1" s="1"/>
  <c r="I9" i="1" s="1"/>
  <c r="H153" i="1"/>
  <c r="H152" i="1" s="1"/>
  <c r="H9" i="1" s="1"/>
  <c r="G153" i="1"/>
  <c r="G152" i="1" s="1"/>
  <c r="G9" i="1" s="1"/>
  <c r="F153" i="1"/>
  <c r="F152" i="1" s="1"/>
  <c r="F9" i="1" s="1"/>
  <c r="M152" i="1"/>
  <c r="L152" i="1"/>
  <c r="T129" i="1"/>
  <c r="S121" i="1"/>
  <c r="S122" i="1"/>
  <c r="S123" i="1"/>
  <c r="S124" i="1"/>
  <c r="S125" i="1"/>
  <c r="S128" i="1"/>
  <c r="S120" i="1"/>
  <c r="M9" i="1"/>
  <c r="L9" i="1"/>
  <c r="S226" i="1"/>
  <c r="S225" i="1"/>
  <c r="S218" i="1"/>
  <c r="S219" i="1"/>
  <c r="S217" i="1"/>
  <c r="S209" i="1"/>
  <c r="S272" i="1"/>
  <c r="S273" i="1"/>
  <c r="S271" i="1"/>
  <c r="M106" i="1"/>
  <c r="L106" i="1"/>
  <c r="K106" i="1"/>
  <c r="J106" i="1"/>
  <c r="I106" i="1"/>
  <c r="H106" i="1"/>
  <c r="E106" i="1"/>
  <c r="D106" i="1"/>
  <c r="S211" i="1"/>
  <c r="K152" i="1" l="1"/>
  <c r="K9" i="1" s="1"/>
  <c r="E172" i="1"/>
  <c r="O172" i="1" s="1"/>
  <c r="O185" i="1"/>
  <c r="E153" i="1"/>
  <c r="O225" i="1"/>
  <c r="O210" i="1"/>
  <c r="O209" i="1"/>
  <c r="U209" i="1"/>
  <c r="T210" i="1"/>
  <c r="T214" i="1"/>
  <c r="T211" i="1"/>
  <c r="S130" i="1"/>
  <c r="O153" i="1" l="1"/>
  <c r="E152" i="1"/>
  <c r="O276" i="1"/>
  <c r="O278" i="1"/>
  <c r="O275" i="1"/>
  <c r="O269" i="1"/>
  <c r="E9" i="1" l="1"/>
  <c r="O152" i="1"/>
  <c r="S28" i="1"/>
  <c r="S27" i="1"/>
  <c r="S25" i="1"/>
  <c r="S24" i="1"/>
  <c r="S22" i="1"/>
  <c r="S17" i="1"/>
  <c r="S14" i="1"/>
  <c r="J10" i="1"/>
  <c r="H10" i="1"/>
  <c r="F10" i="1"/>
  <c r="D10" i="1"/>
  <c r="S108" i="1" l="1"/>
  <c r="S109" i="1"/>
  <c r="S107" i="1"/>
  <c r="S101" i="1"/>
  <c r="S102" i="1"/>
  <c r="S103" i="1"/>
  <c r="S104" i="1"/>
  <c r="S105" i="1"/>
  <c r="S100" i="1"/>
  <c r="S277" i="1"/>
  <c r="S278" i="1"/>
  <c r="S276" i="1"/>
  <c r="S97" i="1"/>
  <c r="S95" i="1"/>
  <c r="S94" i="1"/>
  <c r="S93" i="1"/>
  <c r="S90" i="1"/>
  <c r="S89" i="1"/>
  <c r="S88" i="1"/>
  <c r="S87" i="1"/>
  <c r="S85" i="1"/>
  <c r="S84" i="1"/>
  <c r="S83" i="1"/>
  <c r="S82" i="1"/>
  <c r="S81" i="1"/>
  <c r="S80" i="1"/>
  <c r="S79" i="1"/>
  <c r="S78" i="1"/>
  <c r="S76" i="1"/>
  <c r="S75" i="1"/>
  <c r="S74" i="1"/>
  <c r="S71" i="1"/>
  <c r="S70" i="1"/>
  <c r="S63" i="1"/>
  <c r="S62" i="1"/>
  <c r="S54" i="1"/>
  <c r="S53" i="1"/>
  <c r="S52" i="1"/>
  <c r="S51" i="1"/>
  <c r="S50" i="1"/>
  <c r="S49" i="1"/>
  <c r="S48" i="1"/>
  <c r="S47" i="1"/>
  <c r="S46" i="1"/>
  <c r="S45" i="1"/>
  <c r="S38" i="1"/>
  <c r="S37" i="1"/>
  <c r="S36" i="1"/>
  <c r="S34" i="1"/>
  <c r="R34" i="1"/>
  <c r="Q34" i="1"/>
  <c r="E151" i="1" l="1"/>
  <c r="D151" i="1"/>
  <c r="E150" i="1"/>
  <c r="D150" i="1"/>
  <c r="E149" i="1"/>
  <c r="D149" i="1"/>
  <c r="M148" i="1"/>
  <c r="L148" i="1"/>
  <c r="K148" i="1"/>
  <c r="J148" i="1"/>
  <c r="I148" i="1"/>
  <c r="H148" i="1"/>
  <c r="G148" i="1"/>
  <c r="F148" i="1"/>
  <c r="E146" i="1"/>
  <c r="D146" i="1"/>
  <c r="E145" i="1"/>
  <c r="D145" i="1"/>
  <c r="M144" i="1"/>
  <c r="L144" i="1"/>
  <c r="K144" i="1"/>
  <c r="J144" i="1"/>
  <c r="I144" i="1"/>
  <c r="H144" i="1"/>
  <c r="G144" i="1"/>
  <c r="F144" i="1"/>
  <c r="E143" i="1"/>
  <c r="D143" i="1"/>
  <c r="E142" i="1"/>
  <c r="D142" i="1"/>
  <c r="E141" i="1"/>
  <c r="D141" i="1"/>
  <c r="E140" i="1"/>
  <c r="D140" i="1"/>
  <c r="E137" i="1"/>
  <c r="D137" i="1"/>
  <c r="E136" i="1"/>
  <c r="D136" i="1"/>
  <c r="E135" i="1"/>
  <c r="D135" i="1"/>
  <c r="M134" i="1"/>
  <c r="L134" i="1"/>
  <c r="K134" i="1"/>
  <c r="J134" i="1"/>
  <c r="I134" i="1"/>
  <c r="H134" i="1"/>
  <c r="G134" i="1"/>
  <c r="F134" i="1"/>
  <c r="S249" i="1"/>
  <c r="S250" i="1"/>
  <c r="S251" i="1"/>
  <c r="S252" i="1"/>
  <c r="S253" i="1"/>
  <c r="S254" i="1"/>
  <c r="S255" i="1"/>
  <c r="S256" i="1"/>
  <c r="S257" i="1"/>
  <c r="S258" i="1"/>
  <c r="S259" i="1"/>
  <c r="S261" i="1"/>
  <c r="S263" i="1"/>
  <c r="S264" i="1"/>
  <c r="S265" i="1"/>
  <c r="S266" i="1"/>
  <c r="S267" i="1"/>
  <c r="S268" i="1"/>
  <c r="S248" i="1"/>
  <c r="T209" i="1"/>
  <c r="T152" i="1"/>
  <c r="T119" i="1"/>
  <c r="T106" i="1"/>
  <c r="T99" i="1"/>
  <c r="O146" i="1" l="1"/>
  <c r="O150" i="1"/>
  <c r="E144" i="1"/>
  <c r="F131" i="1"/>
  <c r="O149" i="1"/>
  <c r="L131" i="1"/>
  <c r="K131" i="1"/>
  <c r="M131" i="1"/>
  <c r="I131" i="1"/>
  <c r="G131" i="1"/>
  <c r="D144" i="1"/>
  <c r="O141" i="1"/>
  <c r="D134" i="1"/>
  <c r="E134" i="1"/>
  <c r="E148" i="1"/>
  <c r="J131" i="1"/>
  <c r="D148" i="1"/>
  <c r="O145" i="1"/>
  <c r="H131" i="1"/>
  <c r="O144" i="1" l="1"/>
  <c r="O148" i="1"/>
  <c r="O134" i="1"/>
  <c r="D131" i="1"/>
  <c r="E131" i="1"/>
  <c r="O131" i="1" l="1"/>
  <c r="V9" i="1"/>
  <c r="U9" i="1" l="1"/>
  <c r="T9" i="1" l="1"/>
  <c r="O9" i="1"/>
</calcChain>
</file>

<file path=xl/sharedStrings.xml><?xml version="1.0" encoding="utf-8"?>
<sst xmlns="http://schemas.openxmlformats.org/spreadsheetml/2006/main" count="460" uniqueCount="406">
  <si>
    <t xml:space="preserve">Отчет </t>
  </si>
  <si>
    <t>о ходе реализации муниципальных программ (финансировании программ) Новоусманского муниципального района Воронежской области</t>
  </si>
  <si>
    <t>№ п/п</t>
  </si>
  <si>
    <t>Наименование программных мероприятий</t>
  </si>
  <si>
    <t>Срок реализации проекта</t>
  </si>
  <si>
    <t>Объемы финансирования, тыс. руб.</t>
  </si>
  <si>
    <t>Уровень освоения финансовых средств (%)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</si>
  <si>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</si>
  <si>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</si>
  <si>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целевыхпоказателей</t>
  </si>
  <si>
    <t>Уровень достижения, %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</si>
  <si>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</si>
  <si>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</si>
  <si>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</si>
  <si>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</si>
  <si>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местный бюджет</t>
  </si>
  <si>
    <t>внебюджетные источники</t>
  </si>
  <si>
    <t>план</t>
  </si>
  <si>
    <t>факт</t>
  </si>
  <si>
    <t>1. Развитие системы дошкольного и общего образования детей</t>
  </si>
  <si>
    <t>1.1 Развитие и обеспечение деятельности дошкольных образовательных организаций</t>
  </si>
  <si>
    <t>1.1.1 Обеспечение деятельности дошкольных образовательных организаций</t>
  </si>
  <si>
    <t>Количество мест в образовательных организациях, реализующих программу дошкольного образования</t>
  </si>
  <si>
    <t>Уровень доступности дошкольного образования (численность детей дошкольного возраста, реализовавших право на получение дошкольного образования)</t>
  </si>
  <si>
    <t>Отношение среднемесячной заработной платы педагогических работников муниципальных дошкольных образовательных организаций  к средней заработной плате в общем образовании региона</t>
  </si>
  <si>
    <t>1.1.2 Развитие сети дошкольных образовательных организаций</t>
  </si>
  <si>
    <t>1.1.2.1 Строительство объектов дошкольного образования</t>
  </si>
  <si>
    <t>1.1.2.2 Ремонт объектов дошкольного образования</t>
  </si>
  <si>
    <t>1.1.2.3 Оснащение объектов дошкольного образования</t>
  </si>
  <si>
    <t>1.1.3  Обеспечение комплексной безопасности комфортных условий образовательного процесса в образовательных организациях</t>
  </si>
  <si>
    <t>1.2 Развитие и обеспечение деятельности  общеобразовательных организаций</t>
  </si>
  <si>
    <t>1.2.1 Обеспечение деятельности общеобразовательных организаций</t>
  </si>
  <si>
    <t>Удельный вес численности населения в возрасте 7-18 лет, охваченного образованием, в общей численности населения в возрасте 7-18 лет</t>
  </si>
  <si>
    <t>Удельный вес численности обучающихся общеобразовательных организаций, которым предоставлена возможность обучаться в соответствии с основными современными требованиями, в общей численности обучающихся</t>
  </si>
  <si>
    <t>Удельный вес численности детей-инвалидов, обучающихся по программам общего образования на дому с использованием дистанционных образовательных технологий, в общей численности детей-инвалидов, которым не противопоказано обучение</t>
  </si>
  <si>
    <t xml:space="preserve">Отношение среднемесячной заработной платы педагогических работников  общеобразовательных организаций общего образования к средней заработной плате по  региону </t>
  </si>
  <si>
    <t xml:space="preserve">Удельный вес учащихся организаций общего образования, обучающихся в соответствии с новым федеральным государственным образовательным стандартом  </t>
  </si>
  <si>
    <t xml:space="preserve">Доля выпускников  государственных общеобразовательных организаций, не получивших аттестат о среднем общем образовании  </t>
  </si>
  <si>
    <t xml:space="preserve">Удовлетворенность населения качеством общего образования </t>
  </si>
  <si>
    <t>Удельный вес числа образовательных организаций, в которых созданы органы коллегиального управления с участием общественности (родители, работодатели) в общей численности образовательных организаций;</t>
  </si>
  <si>
    <t>Доля обучающихся, обеспеченных подвозом к общеобразовательным организациям школьными автобусами</t>
  </si>
  <si>
    <t xml:space="preserve">Доля общеобразовательных организаций, использующих дистанционные технологии, в общей численности общеобразовательных    организаций    </t>
  </si>
  <si>
    <t xml:space="preserve">1.2.1.1 Обеспечение деятельности советников директора по воспитанию и взаимодействию с детскими общественными объединениями </t>
  </si>
  <si>
    <t>1.2.2 Развитие сети образовательных организаций</t>
  </si>
  <si>
    <t>1.2.2.1 Строительство образовательных учреждений</t>
  </si>
  <si>
    <t>1.2.2.2 Ремонт образовательных учреждений</t>
  </si>
  <si>
    <t>1.2.2.3 Оснащение образовательных учреждений</t>
  </si>
  <si>
    <t>1.2.2.4 Развитие образовательной среды</t>
  </si>
  <si>
    <t>1.2.3 Совершенствование организации питания обучающихся в  образовательных организациях</t>
  </si>
  <si>
    <t>1.2.3.1 Организация питания обучающихся в  образовательных организациях</t>
  </si>
  <si>
    <t xml:space="preserve">Удельный вес учащихся 1-4 классов, обеспеченных бесплатным горячим питанием, от общей численности обучающихся данной возрастной категории  </t>
  </si>
  <si>
    <t>1.2.3.2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</si>
  <si>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Удельный вес учащихся 1-11 классов, обеспеченных горячим питанием, от общей численности обучающихся</t>
  </si>
  <si>
    <t>1.2.4 Обеспечение комплексной безопасности комфортных условий образовательного процесса в образовательных организациях</t>
  </si>
  <si>
    <t xml:space="preserve">2. Развитие системы дополнительного образования детей </t>
  </si>
  <si>
    <t>2.1.1. Обеспечение деятельности организаций  дополнительного образования</t>
  </si>
  <si>
    <t>2.1.2. Развитие сети образовательных организаций дополнительного образования</t>
  </si>
  <si>
    <t>2.1.3 Обеспечение комплексной безопасности комфортных условий образовательного процесса в образовательных организациях дополнительного образования</t>
  </si>
  <si>
    <t>2.1.4 Развитие механизма персонифицированного финансирования в системе дополнительного образования детей</t>
  </si>
  <si>
    <t>Доля детей охваченных программными мероприятиями, к общей численности детей и молодежи в возрасте от 5 до 18 лет</t>
  </si>
  <si>
    <t>Отношение среднемесячной заработной платы педагогических работников  образовательных  организаций дополнительного  образования  к средней заработной плате в регионе</t>
  </si>
  <si>
    <t>2.1.5 Обеспечение безопасного участия детей в дорожном движении</t>
  </si>
  <si>
    <t>3. Создание условий для организации отдыха детей</t>
  </si>
  <si>
    <t>3.1.Совершенствование условий отдыха и оздоровления детей</t>
  </si>
  <si>
    <t>Доля оздоровленных детей к общей численности детей школьного возраста в муниципальном образовании</t>
  </si>
  <si>
    <t>3.2. Увеличение форм организации отдыха и оздоровления</t>
  </si>
  <si>
    <t>Количество детей школьного возраста, посетивших организации отдыха детей и их оздоровления</t>
  </si>
  <si>
    <t>3.3. Увеличение количества детей, охваченных отдыхом и оздоровлением</t>
  </si>
  <si>
    <t>Фактическое количество форм организации отдыха и оздоровления детей, реализуемых муниципальным образованием</t>
  </si>
  <si>
    <t>4. Социализация детей-сирот и детей, нуждающихся в особой заботе государства</t>
  </si>
  <si>
    <t xml:space="preserve">4.1. Выплата единовременного пособия при всех формах устройства детей, лишенных родительского попечения, в семью
</t>
  </si>
  <si>
    <t>Доля детей, оставшихся без попечения родителей, всего из числа выявленных, переданных на воспитание в семьи граждан РФ, постоянно проживающих на территории РФ (на усыновление (удочерение), под опеку (попечительство), в том числе по договору о приемной семье</t>
  </si>
  <si>
    <t xml:space="preserve">4.2  Расходы на оказание мер социальной поддержки семьям, взявшим на воспитание детей-сирот и детей, оставшихся без попечения родителей
</t>
  </si>
  <si>
    <t>Число детей, переданных в приемные семьи</t>
  </si>
  <si>
    <t>4.3  Субвенции областного бюджета   на выполнение переданных полномочий по организации и осуществлению деятельности по опеке и попечительству</t>
  </si>
  <si>
    <t>Социализация детей после пребывания в замещающих  семьях</t>
  </si>
  <si>
    <t>Число детей, воспитывающихся в семьях под опекой</t>
  </si>
  <si>
    <t>Число приемных семей</t>
  </si>
  <si>
    <t>Число усыновленных детей, получающих денежные средства на содержание.</t>
  </si>
  <si>
    <t>Количество лиц,  усыновивших ребенка в возрасте от 7 до 16 лет</t>
  </si>
  <si>
    <t>Число специалистов, осуществляющих деятельность по опеке и попечительству</t>
  </si>
  <si>
    <t>5.Вовлечение молодежи с социальную практику</t>
  </si>
  <si>
    <t>Кол-во молодых людей в возрасте от 14до 30 лет, задействованных в реализации программы</t>
  </si>
  <si>
    <t xml:space="preserve">Кол-во молодежи участвующих в различных формах самоорганизации и структурах социальных направленностей </t>
  </si>
  <si>
    <t xml:space="preserve">Кол-во мероприятий проектов (программ), направленных на формирование правовых, культурных и нравственных ценностей среди молодежи </t>
  </si>
  <si>
    <t>Осведомленность молодых людей о потенциальных возможностях проявления социальной инициативы в общественной жизни</t>
  </si>
  <si>
    <t>6 Укрепление гражданского единства и гармонизация межнациональных отношений</t>
  </si>
  <si>
    <t>6.1 Профилактика этнополитического и религиозно-политического экстремизма, ксенофобии и нетерпимости</t>
  </si>
  <si>
    <t>Увеличение доли учащихся и молодежи, положительно оценивающих состояние межнациональных отношений до 65 процентов к 2025 году;</t>
  </si>
  <si>
    <t>6.2 Повышение квалификации государственных служащих, в компетенции которых находятся вопросы в сфере общегражданского единства и гармонизации межнациональных отношений</t>
  </si>
  <si>
    <t>Проведение ежегодно не менее 5 муниципальных мероприятий мероприятий, направленных на профилактику экстремизма и развитие толерантности</t>
  </si>
  <si>
    <t>6.3 Реализация информационной кампании, направленной на укрепление единства российской нации, традиционных нравственных и духовных ценностей</t>
  </si>
  <si>
    <t>Количество публикаций в СМИ, направленных на укрепление гражданского единства и гармонизацию межнациональных отношений, составит не менее 4 единиц ежегодно</t>
  </si>
  <si>
    <t>7 Обеспечение  условий реализации Программы</t>
  </si>
  <si>
    <t>7.1 Обеспечение управления в сфере образования</t>
  </si>
  <si>
    <t>Соотношение доведенных объемов бюджетных ассигнований к объему затрат на мероприятия Программы</t>
  </si>
  <si>
    <t>7.2. Методическое  обеспечение и повышение уровня устойчивого функционирования образовательных организаций, обеспечение бухгалтерского учета</t>
  </si>
  <si>
    <t>Муниципальная программа "Сохранение и развитие культуры Новоусманского муниципального района Воронежской области"</t>
  </si>
  <si>
    <t>Основное мероприятие 1 "Финансовая поддержка социально ориентированной некоммерческой организации Новоусманской общественной организации ветеранов (пенсионеров) войны, труда, Вооруженных Сил и правоохранительных органов"</t>
  </si>
  <si>
    <t>Количество общественных организаций ветеранов (пенсионеров) войны, труда, Вооруженных Сил и правоохранительных органов, получивших финансовую поддержку</t>
  </si>
  <si>
    <t>Основное мероприятие 2 "Предоставление грантов в форме субсидий из бюджета Новоусманского муниципального района социально ориентированным некоммерческим организациям на реализацию программ (проектов) на конкурсной основе"</t>
  </si>
  <si>
    <t>Количество социально ориентированных некоммерческих организаций, которым предоставлены гранты в форме субсидий из бюджета Новоусманского муниципального района на реализацию программ</t>
  </si>
  <si>
    <t>Основное мероприятие 3 "Имущественная поддержка социально ориентированных некоммерческих организаций"</t>
  </si>
  <si>
    <t>Количество социально ориентированных некоммерческих организаций, которым предоставлена имущественная поддержка</t>
  </si>
  <si>
    <t>Основное мероприятие 4 "Информационная поддержка социально ориентированных некоммерческих организаций, в том числе содействие формированию информационного пространства, способствующего развитию гражданских инициатив"</t>
  </si>
  <si>
    <t>Количество социально ориентированных некоммерческих организаций, которым предоставлена информационная поддержка</t>
  </si>
  <si>
    <t>Основное мероприятие 5 "Консультационная поддержка, а также повышение квалификации работников и добровольцев социально ориентированных некоммерческих организаций"</t>
  </si>
  <si>
    <t>Количество социально ориентированных некоммерческих организаций, которым предоставлена консультационная поддержка</t>
  </si>
  <si>
    <t>Основное мероприятие 6 "Финансовая поддержка социально ориентированной некоммерческой организации Новоусманского районного отделения Воронежской областной общественной организации Всероссийского общества инвалидов"</t>
  </si>
  <si>
    <t>Количество организаций Новоусманского районного отделения Воронежской областной общественной организации Всероссийского общества инвалидов, получивших поддержку</t>
  </si>
  <si>
    <t>Муниципальная программа "Поддержка социально ориентированных некоммерческих организаций в Новоусманском районе Воронежской области"</t>
  </si>
  <si>
    <t xml:space="preserve">Муниципальная программа
«Развитие образования Новоусманского муниципального района»
</t>
  </si>
  <si>
    <t>Муниципальная программа "Развитие физической культуры и спорта в Новоусманском муниципальном районе Воронежской области"</t>
  </si>
  <si>
    <t>Муниципальная программа "Управление муниципальным имуществом Новоусманского муниципального района Воронежской области"</t>
  </si>
  <si>
    <t>Муниципальная программа "Обеспечение доступным и комфортным жильем населения Новоусманского муниципального района Воронежской области"</t>
  </si>
  <si>
    <t>Основное мероприятие "Обеспечение доступным и комфортным жильем молодых семей"</t>
  </si>
  <si>
    <t>Количество молодых семей, получивших свидетельства о праве на получение социальной выплаты на приобретение (строительство) жилого помещения</t>
  </si>
  <si>
    <t>Своевременное внесение изменений в решение Совета народных депутатов Новоусманского муниципального района Воронежской области о бюджетном процессе в Новоусманском муниципальном районе Воронежской области в соответствии с требованиями действующего федерального и областного бюджетного законодательства</t>
  </si>
  <si>
    <t>Соблюдение порядка и сроков разработки проекта районного бюджета, установленных правовым актом администрации Новоусманского муниципального района Воронежской области</t>
  </si>
  <si>
    <t>Составление и утверждение сводной бюджетной росписи районного бюджета в сроки, установленные бюджетным законодательством Российской Федерации и Воронежской области</t>
  </si>
  <si>
    <t>Доведение показателей сводной бюджетной росписи и лимитов бюджетных обязательств до главных распорядителей средств районного бюджета в сроки, установленные бюджетным законодательством Российской Федерации и Воронежской области</t>
  </si>
  <si>
    <t>Составление и представление в Совет народных депутатов годового отчета об исполнении районного бюджета в сроки, установленные бюджетным законодательством Российской Федерации и Воронежской области</t>
  </si>
  <si>
    <t>Удельный вес резервного фонда Новоусманского муниципального района Воронежской области в общем объеме расходов районного бюджета</t>
  </si>
  <si>
    <t>Доля расходов на обслуживание муниципального долга в общем объеме расходов бюджета района (за исключением расходов, которые осуществляются за счет субвенций из областного бюджета)</t>
  </si>
  <si>
    <t>Доля главных распорядителей средств районного бюджета, охваченных оценкой качества финансового менеджмента</t>
  </si>
  <si>
    <t>Проведение публичных слушаний по проекту районного бюджета на очередной финансовый год и плановый период и по годовому отчету об исполнении районного бюджета</t>
  </si>
  <si>
    <t>Своевременное внесение изменений в решение Совета народных депутатов Новоусманского муниципального района Воронежской области о межбюджетных отношениях органов муниципальной власти и органов местного самоуправления в Новоусманском муниципальном районе Воронежской области в соответствии с требованиями действующего областного бюджетного законодательства</t>
  </si>
  <si>
    <t>Степень сокращения дифференциации бюджетной обеспеченности между сельскими поселениями Новоусманского муниципального района Воронежской области вследствие выравнивания их бюджетной обеспеченности</t>
  </si>
  <si>
    <t>Соотношение фактического финансирования расходов районного бюджета, направленных на выравнивание бюджетной обеспеченности сельских поселений к их плановому назначению, предусмотренному решением Совета народных депутатов о районном бюджете на соответствующий период и (или) сводной бюджетной росписью района</t>
  </si>
  <si>
    <t>Уровень исполнения плановых назначений по расходам на реализацию подпрограммы</t>
  </si>
  <si>
    <t>Муниципальная программа "Управление муниципальными финансами, создание условий для эффективногот и ответственного управления муниципальными финансами, повышение устойчивости бюджетов сельских поселений Новоусманского муниципального района Воронежской области"</t>
  </si>
  <si>
    <t>Подпрограмма 1 "Управление муниципальными финансами"</t>
  </si>
  <si>
    <r>
      <rPr>
        <sz val="10"/>
        <color rgb="FF000000"/>
        <rFont val="Times New Roman"/>
        <family val="1"/>
        <charset val="204"/>
      </rPr>
      <t xml:space="preserve">Основное мероприятие 1.1  </t>
    </r>
    <r>
      <rPr>
        <sz val="10"/>
        <color indexed="8"/>
        <rFont val="Times New Roman"/>
        <family val="1"/>
        <charset val="204"/>
      </rPr>
      <t>Нормативное правовое регулирование в сфере бюджетного процесса в Новоусманском муниципальном районе Воронежской области</t>
    </r>
  </si>
  <si>
    <r>
      <rPr>
        <sz val="10"/>
        <color indexed="8"/>
        <rFont val="Times New Roman"/>
        <family val="1"/>
        <charset val="204"/>
      </rPr>
      <t>Основное мероприятие 1.2 Составление проекта районного бюджета на очередной финансовый год и плановый период</t>
    </r>
  </si>
  <si>
    <r>
      <rPr>
        <sz val="10"/>
        <color indexed="8"/>
        <rFont val="Times New Roman"/>
        <family val="1"/>
        <charset val="204"/>
      </rPr>
      <t>Основное мероприятие 1.3 Организация исполнения районного бюджета и формирование бюджетной отчетности</t>
    </r>
  </si>
  <si>
    <t>Основное мероприятие 1.4  Управление резервным фондом администрации Новоусманского муниципального района Воронежской области и иными резервами на исполнение расходных обязательств Новоусманского муниципального района Воронежской области</t>
  </si>
  <si>
    <r>
      <t xml:space="preserve"> </t>
    </r>
    <r>
      <rPr>
        <sz val="10"/>
        <color indexed="8"/>
        <rFont val="Times New Roman"/>
        <family val="1"/>
        <charset val="204"/>
      </rPr>
      <t>Основное мероприятие 1.5  Управление муниципальным долгом Новоусманского муниципального района Воронежcкой области</t>
    </r>
  </si>
  <si>
    <r>
      <rPr>
        <sz val="10"/>
        <color indexed="8"/>
        <rFont val="Times New Roman"/>
        <family val="1"/>
        <charset val="204"/>
      </rPr>
      <t>Основное мероприятие 1.6   Обеспечение внутреннего муниципального финансового контроля</t>
    </r>
  </si>
  <si>
    <r>
      <rPr>
        <sz val="10"/>
        <color indexed="8"/>
        <rFont val="Times New Roman"/>
        <family val="1"/>
        <charset val="204"/>
      </rPr>
      <t>Основное мероприятие 1.7  Обеспечение доступности информации о бюджетном процессе в Новоусманском муниципальном районе Воронежской области</t>
    </r>
  </si>
  <si>
    <t>Подпрограмма 2 "Cоздание условий для эффективного и ответственного управления муниципальными финансами, повышение устойчивости бюджетов сельских поселений Новоусманского  муниципального района  Воронежской области"</t>
  </si>
  <si>
    <t>Основное мероприятие 2.1  Совершенствование системы распределения межбюджетных трансфертов сельским поселениям Новоусманского муниципального района Воронежской области</t>
  </si>
  <si>
    <r>
      <rPr>
        <sz val="10"/>
        <color indexed="8"/>
        <rFont val="Times New Roman"/>
        <family val="1"/>
        <charset val="204"/>
      </rPr>
      <t>Основное мероприятие 2.2  Выравнивание бюджетной обеспеченности сельских поселений</t>
    </r>
  </si>
  <si>
    <t>Подпрограмма 3 "Обеспечение реализации программы"</t>
  </si>
  <si>
    <r>
      <rPr>
        <sz val="10"/>
        <color indexed="8"/>
        <rFont val="Times New Roman"/>
        <family val="1"/>
        <charset val="204"/>
      </rPr>
      <t>Основное мероприятие 3.1   Финансовое обеспечение деятельности финансового отдела администрации Новоусманского муниципального района</t>
    </r>
  </si>
  <si>
    <r>
      <rPr>
        <sz val="10"/>
        <color indexed="8"/>
        <rFont val="Times New Roman"/>
        <family val="1"/>
        <charset val="204"/>
      </rPr>
      <t>Основное мероприятие 3.2   Финансовое обеспечение выполнения других расходных обязательств Новоусманского муниципального района Воронежской области финансовым отделом администрации Новоусманского муниципального района</t>
    </r>
  </si>
  <si>
    <r>
      <rPr>
        <sz val="10"/>
        <color indexed="8"/>
        <rFont val="Times New Roman"/>
        <family val="1"/>
        <charset val="204"/>
      </rPr>
      <t>Основное мероприятие 3.3   Финансовое обеспечение деятельности подведомственных учреждений</t>
    </r>
  </si>
  <si>
    <t>Муниципальная программа "Развитие потребительского рынка, поддержка малого и среднего предпринимательства"</t>
  </si>
  <si>
    <t>Основное мероприятие 1.1
Участие и организация проведения публичных мероприятий по вопросам предпринимательства: семинаров, совещаний, конференций, круглых столов.</t>
  </si>
  <si>
    <t>Основное мероприятие 1.2
Проведение праздника «День предпринимателя»</t>
  </si>
  <si>
    <t>Основное мероприятие 1.3
Информационная и консультационная поддержка субъектов малого и среднего предпринимательства</t>
  </si>
  <si>
    <t>Основное мероприятие 1.4
Поддержка малого и среднего предпринимательства за счет средств отчислений от налога, взимаемого по упрощенной системе налогообложения, по нормативу 10%.</t>
  </si>
  <si>
    <t>Основное мероприятие 1.5
Вовлечение молодежи в предпринимательскую деятельность</t>
  </si>
  <si>
    <t>Основное мероприятие 1.6
Имущественная поддержка субъектов МСП</t>
  </si>
  <si>
    <t>Основное мероприятие 1.7
Развитие взаимодействия с организациями, выражающими интересы субъектов малого и среднего предпринимательства</t>
  </si>
  <si>
    <t>Основное мероприятие 1.8
Оказание поддержки АНО «Новоусманский ЦПП»</t>
  </si>
  <si>
    <t>Основное мероприятие 1.9
Обеспечение торговым обслуживанием сельского населения Новоусманского муниципального района, проживающего в отдаленных и малонаселенных пунктах.</t>
  </si>
  <si>
    <t>Подпрограмма 2
"Защита прав потребителей"</t>
  </si>
  <si>
    <t>Подпрограмма 1 
"Развитие субъектов малого и среднего предпринимательства"</t>
  </si>
  <si>
    <t>Основное мероприятие 2.1
Уменьшение количества нарушений законодательства Российской Федерации в сфере потребительского рынка, связанных с незнанием предпринимателями, производителями, потребителями требований нормативных актов Российской Федерации на территории Новоусманского муниципального района</t>
  </si>
  <si>
    <t>Основное мероприятие 2.2
Повышение уровня правовой грамотности, информированности потребителей о потребительских свойствах товаров (работ, услуг). Повышение уровня доступности информации о товарах (работах, услугах), необходимой потребителям для реализации предоставленных им законодательством прав.</t>
  </si>
  <si>
    <t>Основное мероприятие 2.3
Информационная и консультационная поддержка субъектов малого и среднего предпринимательства</t>
  </si>
  <si>
    <t>Муниципальная программа "Комплексное развитие сельских территорий в Новоусманском муниципальном районе Воронежской области"</t>
  </si>
  <si>
    <t>Муниципальная программа "Обеспечение общественного порядка и противодействие преступности в Новоусманском муниципальном районе Воронежской области"</t>
  </si>
  <si>
    <t>Муниципальная программа "Обеспечение качественными коммунальными услугами населения и развитие дорожного хозяйства Новоусманского муниципального  района Воронежской области"</t>
  </si>
  <si>
    <t>Просроченная кредиторская задолженность МООО «Новоусманское коммунальное хозяйство», тыс. руб.</t>
  </si>
  <si>
    <t>Протяженность новых и отремонтированных автомобильных дорог местного значения и тротуаров, км</t>
  </si>
  <si>
    <t>Мероприятие 1 Финансовое оздоровление МООО «Новоусманское коммунальное хозяйство»</t>
  </si>
  <si>
    <t>Муниципальная программа "Развитие градостроительной деятельности Новоусманского мунициального района Воронежской области"</t>
  </si>
  <si>
    <t>Количество субъектов малого и среднего предпринимательства в расчете на 10 000 чел. населения (с учетом микропредприятий)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</si>
  <si>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</si>
  <si>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Повышение удельного веса обращений потребителей, устраненных в добровольном порядке хозяйствующими субъектами, от числа поступивших обращений гражданско-правового характера</t>
  </si>
  <si>
    <t>Общее количество преступных посягательств, не более, шт</t>
  </si>
  <si>
    <t>Количество преступлений, совершенных в общественных местах, не более, шт</t>
  </si>
  <si>
    <t>Количество действующих камер наружного видеонаблюдения на улицах Новоусманского муниципального района</t>
  </si>
  <si>
    <t>Количество публикаций в средствах массовой информации о деятельности народной дружины (шт)</t>
  </si>
  <si>
    <t>Количество членов народной дружины (чел)</t>
  </si>
  <si>
    <t>Количество публикаций в средствах массовой информации о действиях при угрозе или в случае совершения террористических действий и методах самозащиты (шт)</t>
  </si>
  <si>
    <t>Количество систем громкоговорящей связи в местах массового пребывания граждан (шт)</t>
  </si>
  <si>
    <t>Количество проведенных культурно-массовых мероприятий, акций, направленных на формирование у детей и подростков представлений о здоровом образе жизни и количество участников (шт)</t>
  </si>
  <si>
    <t xml:space="preserve">  Количество  проверок  мест массового досуга молодежи (шт)</t>
  </si>
  <si>
    <t>Количество детей "группы риска", привлеченных к занятиям в  кружках и спортивных секциях. (% от общего количества)</t>
  </si>
  <si>
    <t>количество проведенных мероприятий в образовательных учреждениях  по воспитанию патриотизма, нравственности и уважения к правам и свободам человека.(шт)</t>
  </si>
  <si>
    <t>охват образовательных учреждений системы контектной фильтрации (%, от общего количества)</t>
  </si>
  <si>
    <t>количество мероприятий направленных на профилактику экстремистских проявлений (шт)</t>
  </si>
  <si>
    <t>количество случаев проявлений экстремиизма в молодежной среде  (не более, шт)</t>
  </si>
  <si>
    <t>Количество сообщений о фактах коррупции в администрации Новоусманского муниципального района (шт)</t>
  </si>
  <si>
    <t>Количество публикаций по недопущению преступлений в налоговой сфере (шт)</t>
  </si>
  <si>
    <t>Количество лиц находящихся на диспансерном наблюдении врача психиатра-нарколога</t>
  </si>
  <si>
    <t>Количество щитов с наглядной агитацией за здоровый образ жизни (шт)</t>
  </si>
  <si>
    <t>Количество разработанных материалов  по профилактике наркомании (шт)</t>
  </si>
  <si>
    <t>количество проведенных в образовательных учреждениях района лекций и тренингов с детьми и подростками о вреде наркомании, алкоголя и табакокурения (шт)</t>
  </si>
  <si>
    <t>Охват учащихся  (9-11 классов) протестированныхна предмет уупотребления наркотиков (%, от общего количества)</t>
  </si>
  <si>
    <t>Количество мероприятий по выявлению и уничтожению дикорастущих и незаконных посевов наркотикосодержащих культур (шт)</t>
  </si>
  <si>
    <t>Подпрограмма №1 «Профилактика правонарушений и общественная безопасность в Новоусманском муниципальном районе»</t>
  </si>
  <si>
    <t>Основное мероприятие 1.1. Мероприятия по охране общественного порядка и общественной безопасности</t>
  </si>
  <si>
    <t xml:space="preserve">Основное мероприятие 1.2.
Профилактика преступности и правонарушений среди несовершеннолетних и молодежи
</t>
  </si>
  <si>
    <t>Основное мероприятие 1.3.  Профилактика проявлений экстремизма</t>
  </si>
  <si>
    <t>Основное мероприятие 1.4  Противодействие коррупции</t>
  </si>
  <si>
    <t>Основное мероприятие 1.5 Противодействие преступности в налоговой сфере</t>
  </si>
  <si>
    <t>Подпрограмма №2 «Комплексные меры противодействия злоупотреблению наркотиками и их незаконному обороту в Новоусманском муниципальном районе на 2015-2021 годы»</t>
  </si>
  <si>
    <t>Основное мероприятия 2.1  количество лиц находящихся на диспансерном наблюдении врача психиатра-нарколога (не мении чел)</t>
  </si>
  <si>
    <t>Основное мероприятие 2.2 Агитационные меры по профилактике распространения и злоупотребления наркотиков</t>
  </si>
  <si>
    <t>Основное мероприятие 2.3 Мероприятия по выявлению и уничтожению дикорастущих и незаконных посевов наркотикосодержащих культур</t>
  </si>
  <si>
    <t>1.Уровень достижения значений  целевых  показателей (индикаторов) муниципальной программы, процентов</t>
  </si>
  <si>
    <t>2. Количество посещений организаций культуры по отношению к уровню 2019 года, процентов.</t>
  </si>
  <si>
    <t>4. Доля обучающихся, привлечённых к участию в творческих мероприятиях, проводимых муниципальными  образовательными учреждениями дополнительного образования детей  сферы культуры, процентов</t>
  </si>
  <si>
    <t>5. Количество проведённых торжественных мероприятий у воинских захоронений и памятников времён Великой Отечественной войны 1941-1945гг., расположенных на территории Новоусманского муниципального района.</t>
  </si>
  <si>
    <t>6.Доля муниципальных учреждений культуры и искусства, находящихся в удовлетворительном состоянии, в общем количестве учреждений культуры и искусства.</t>
  </si>
  <si>
    <t>Подпрограмма 1.
 «Образование»</t>
  </si>
  <si>
    <t>Основное мероприятие 1. 1. Финансовое обеспечение  деятельности   муниципальных казенных образовательных учреждений дополнительного образования детей в сфере культуры</t>
  </si>
  <si>
    <t>Доля детей, обучающихся в детских школах искусств и детских музыкальных школах, от общего числа учащихся детей в муниципальном районе.</t>
  </si>
  <si>
    <t>Основное мероприятие 1.2. Развитие дополнительного образования
в сфере культуры.</t>
  </si>
  <si>
    <t>Доля  обучающихся,  привлечённых к участию в творческих мероприятиях, организованных муниципальными учреждениями дополнительного образования детей  сферы культуры, процентов.</t>
  </si>
  <si>
    <t>Подпрограмма 2. 
«Развитие культуры».</t>
  </si>
  <si>
    <t>Основное мероприятие 2.1. Финансовое обеспечение  деятельности   МКУК «МЦД»</t>
  </si>
  <si>
    <t>Сохранение уровня укомплектованности специалистов культурнодосуговой деятельности в учреждениях культуры, процентов.</t>
  </si>
  <si>
    <t>Основное мероприятие 2.2. Содействие сохранению сети и развитию муниципальных учреждений культуры (реконструкция, ремонт, оборудование).</t>
  </si>
  <si>
    <t xml:space="preserve">Число  клубных  формирований, единиц. </t>
  </si>
  <si>
    <t>Основное мероприятие 2.3. Организация и проведение культурномассовых, культурнодосуговых мероприятий, фестивалей, конкурсов, смотров  художественного творчества.</t>
  </si>
  <si>
    <t>Количество культурно-массовых мероприятий, единиц.</t>
  </si>
  <si>
    <t>Подпрограмма 3.
«Развитие библиотечного обслуживания населения».</t>
  </si>
  <si>
    <t>Основное мероприятие 3.1. Финансовое обеспечение  деятельности  МКУК «МБ».</t>
  </si>
  <si>
    <t>Количество посещений библиотек, человек.</t>
  </si>
  <si>
    <t>Основное мероприятие 3.2. Организация библиотечного обслуживания населения.</t>
  </si>
  <si>
    <t>Книговыдача, единиц.</t>
  </si>
  <si>
    <t>Подпрограмма 4. 
«Развитие музея».</t>
  </si>
  <si>
    <t>Основное мероприятие 4.1.
Финансовое обеспечение  деятельности  музея.</t>
  </si>
  <si>
    <t>Увеличение числа выставок и экспозиций, единиц.</t>
  </si>
  <si>
    <t>Основное мероприятие 4.2. 
Развитие музейного дела.</t>
  </si>
  <si>
    <t>Увеличение количества посещений музея, человек.</t>
  </si>
  <si>
    <t>Подпрограмма 5. 
«Обеспечение реализации муниципальной программы».</t>
  </si>
  <si>
    <t xml:space="preserve">Основное мероприятие 5.1. 
Финансовое обеспечение деятельности отдела по культуре, иных  главных распорядителей бюджетных средств бюджета Новоусманского муниципального района  Воронежской области – исполнителей.
</t>
  </si>
  <si>
    <t>1.Укомплектованность должностей муниципальной службы в отделе по культуре, процентов.</t>
  </si>
  <si>
    <t>2.Количество плановых и внеплановых проверок подведомствен-ных  учреждений сферы культуры, единиц.</t>
  </si>
  <si>
    <t>Основное мероприятие 5.2.
Финансовое обеспечение выполнения других расходных обязательств отделом по культуре, иными  главными распорядителями бюджетных средств бюджета Новоусманского муниципального района Воронежской области – исполнителями</t>
  </si>
  <si>
    <t xml:space="preserve">Уровень финансирования реализации основного мероприятия подпрограммы 
муниципальной программы, процентов.
</t>
  </si>
  <si>
    <t xml:space="preserve"> 3. Уровень удовлетворённости населения Новоусманского муниципального района качеством предоставления муниципальных услуг в сфере культуры, процентов</t>
  </si>
  <si>
    <t>Количество населенных пунктов, в которых установлены границы зон затопления, подтопления</t>
  </si>
  <si>
    <t xml:space="preserve">Количество поселений, получивших субсидии в рамках реализации подпрограммы. </t>
  </si>
  <si>
    <t>Основное          мероприятие 2 "Подготовка документации по планировке территорий"</t>
  </si>
  <si>
    <t>Мунициальная программа "Муниципальное управление и гражданское общество Новоусманского муниципального района Воронежской области"</t>
  </si>
  <si>
    <t>ПОДПРОГРАММА 1 «Обеспечение реализации муниципальной программы»</t>
  </si>
  <si>
    <t>Основное мероприятие 1.1 Финансовое обеспечение деятельности администрации муниципального района, иных получателей средств районного бюджета-исполнителей</t>
  </si>
  <si>
    <t>Основное мероприятие 1.2 Финансовое обеспечение исполнения полномочий по решению вопросов местного значения в соответствии с федеральными законами, законами Воронежской области и муниципальными правовыми актами</t>
  </si>
  <si>
    <t xml:space="preserve">Основное мероприятие 1.3 Обеспечение администрации муниципального района коммунальными, транспортными услугами, услугами по содержанию имущества, капитальному и текущему ремонту зданий, строений и сооружений, закрепленных за администрацией </t>
  </si>
  <si>
    <t>Основное мероприятие 1.4 Осуществление выплаты доплаты к пенсии лицам, замещавшим выборные муниципальные должности, и пенсии за выслугу лет лицам, замещавшим должности муниципальной службы в органах местного самоуправления муниципального района</t>
  </si>
  <si>
    <t xml:space="preserve">Основное мероприятие 1.5  Мероприятия в сфере защиты населения от чрезвычайных ситуаций и пожаров </t>
  </si>
  <si>
    <t>Основное мероприятие 1.6 Финансовое обеспечение деятельности подведомственных учреждений</t>
  </si>
  <si>
    <t>Основное мероприятие 1.7 Социальная поддержка граждан, имеющих звание "Почетный житель  Новоусманского муниципального района Воронежской области"</t>
  </si>
  <si>
    <t>Основное мероприятие 1.8 Финансовое обеспечение деятельности представительного органа Новоусманского муниципального района Воронежской области</t>
  </si>
  <si>
    <t>Основное мероприятие 1.9  Финансовое обеспечение деятельности Контрольно-счетной палаты Новоусманского муниципального района Воронежской области</t>
  </si>
  <si>
    <t xml:space="preserve">Основное мероприятие 1.10  Финансовое обеспечение осуществления представительских расходов и расходов на иные официальные мероприятия </t>
  </si>
  <si>
    <t>Основное мероприятие 1.11  Мероприятия для предупреждения и ликвидации чрезвычайных ситуаций в целях проведения специальной военной операции, мобилизационной подготовки, мобилизации</t>
  </si>
  <si>
    <t>ПОДПРОГРАММА 2 «Развитие информационного общества в муниципальном образовании»</t>
  </si>
  <si>
    <t>Основное мероприятие 2.1  Развитие информационного общества и формирование электронного муниципалитета</t>
  </si>
  <si>
    <t>Основное мероприятие 2.2  Организация предоставления муниципальных услуг, в том числе по принципу "одного окна"</t>
  </si>
  <si>
    <t>ПОДПРОГРАММА 3  "Развитие муниципального управления и муниципальной службы"</t>
  </si>
  <si>
    <t>Основное мероприятие 3.1 Исполнение отдельных полномочий, переданных федеральными законами и законами Воронежской области</t>
  </si>
  <si>
    <t>Основное мероприятие 3.2 Обеспечение реализации прав граждан, проживающих на территории муниципального района, на осуществление местного самоуправления</t>
  </si>
  <si>
    <t>Основное мероприятие 3.3 Обеспечение сохранности архивных документов и архивных фондов муниципального района</t>
  </si>
  <si>
    <t>Основное мероприятие 3.4 Поддержка средств массовой информации</t>
  </si>
  <si>
    <t>Основное мероприятие 3.5  Обеспечение соответствия нормативной правовой базы муниципального района действующему законодательству</t>
  </si>
  <si>
    <t>Основное мероприятие 3.6  Совершенствование муниципальных правовых актов о муниципальной службе и противодействии коррупции</t>
  </si>
  <si>
    <t>Основное мероприятие 3.7  Повышение профессионального уровня муниципальных служащих в целях формирования высококвалифицированного кадрового состава</t>
  </si>
  <si>
    <t>Основное мероприятие 3.8 Формирование эффективного кадрового резерва муниципальных служащих</t>
  </si>
  <si>
    <t>Основное мероприятие 3.9  Осуществление антикоррупционных мер с целью снижения уровня коррупционности на муниципальной службе</t>
  </si>
  <si>
    <t>Основное мероприятие 3.10 Выделение денежных грантов сельским поселениям, достигшим наилучших значений показателей эффективности развития сельских поселений Новоусманского муниципального района</t>
  </si>
  <si>
    <t>Основное мероприятие 3.11 Награждение знаками отличия "За заслуги перед Новоусманским муниципальным районом Воронежской области", "За реализацию особо значимых проектов", "За профессионализм и добросовестный труд"</t>
  </si>
  <si>
    <t>Уровень исполнения плановых назначений по расходам на реализацию подпрограммы, %</t>
  </si>
  <si>
    <t>Увеличение суммы экономии при размещении закупок для нужд муниципальных заказчиков муниципального района с использованием конкурентных способов определения поставщиков, %</t>
  </si>
  <si>
    <t>Количество принятых запросов на предоставление государственных и муниципальных услуг, ед.</t>
  </si>
  <si>
    <t>Количество консультаций по предоставлению государственных и муниципальных услуг, ед.</t>
  </si>
  <si>
    <t>Количество межведомственных запросов, ед.</t>
  </si>
  <si>
    <t>Доля электронного документооборота в подразделениях администрации муниципального района, %</t>
  </si>
  <si>
    <t>Доля современной компьютерной и организационной техники к общему количеству компьютерной и организационной техники в администрации муниципального района и ее структурных подразделениях, %</t>
  </si>
  <si>
    <t>Количество обращений граждан в администрацию муниципального района, рассмотренных с нарушением сроков, установленных действующим законодательством, ед.</t>
  </si>
  <si>
    <t>Соответствие муниципальных правовых актов действующему законодательству, %</t>
  </si>
  <si>
    <t>Удельный вес своевременно оформленных документов на исполнение судебных актов, предусматривающих обращение взыскания на средства бюджета муниципального района, %</t>
  </si>
  <si>
    <t xml:space="preserve">Отсутствие обоснованных жалоб со стороны потребителей муниципальных услуг, связанных с некачественным и несвоевременным исполнением архивных запросов муниципальным архивом, ед. </t>
  </si>
  <si>
    <t>Общее количество условных печатных листов официального издания органов местного самоуправления Новоусманского муниципального района Воронежской области «Новоусманскиймуниципальный вестник», ед.</t>
  </si>
  <si>
    <t>Объем публикаций о деятельности ОМСУ в районной общественно-политической газете «Новоусманская Нива», кв.см</t>
  </si>
  <si>
    <t>Соответствие муниципальных правовых актов о муниципальной службе и противодействии коррупции действующему законодательству, %</t>
  </si>
  <si>
    <t>Количество муниципальных служащих, прошедших повышение квалификации, чел.</t>
  </si>
  <si>
    <t>Количество муниципальных служащих и граждан, включенных в кадровый резерв муниципальной службы, чел.</t>
  </si>
  <si>
    <t>Количество выявленных фактов коррупции на муниципальной службе, ед.</t>
  </si>
  <si>
    <t>Количество выделенных грантов, ед.</t>
  </si>
  <si>
    <t>Подпрограмма 1 Комплексное развитие сельских территорий</t>
  </si>
  <si>
    <t xml:space="preserve">Мероприятие 1 Создание условий для обеспечения доступным и комфортным жильем сельского населения  </t>
  </si>
  <si>
    <t>Мероприятие 2 Создание условий и предпосылок для развития агропромышленного комплекса Новоусманского муниципального района Воронежской области</t>
  </si>
  <si>
    <t>Мероприятие 3 Создание и развитие инфраструктуры на сельских территориях</t>
  </si>
  <si>
    <t xml:space="preserve">Мероприятие 4 Иные межбюджетные трансферты бюджетам сельских поселений на создание и развитие инфраструктуры </t>
  </si>
  <si>
    <t>Подпрограмма 2 Развитие подотрасли растениеводства, переработки и реализации продукции растениеводства</t>
  </si>
  <si>
    <t>производство продукции растениеводства в хозяйствах всех категорий:</t>
  </si>
  <si>
    <t>Мероприятие1 Развитие элитного семеноводства</t>
  </si>
  <si>
    <t>Мероприятие 2 Развитие садоводства, поддержка закладки и ухода за многолетними насаждениями</t>
  </si>
  <si>
    <t>Мероприятие 3 Государственная поддержка кредитования подотрасли растениеводства и переработки ее продукции</t>
  </si>
  <si>
    <t>Мероприятие 4 Оказание несвязанной поддержки в области растениеводства</t>
  </si>
  <si>
    <t>Мероприятие 5 Управление рисками в подотраслях растениеводства</t>
  </si>
  <si>
    <t>Подпрограмма 3 Развитие подотрасли животноводства, переработки и реализации продукции животноводства</t>
  </si>
  <si>
    <t>мероприятие 1 Развитие молочного скотоводства</t>
  </si>
  <si>
    <t>мероприятие 2 развитие овцеводства и козоводства</t>
  </si>
  <si>
    <t>Мероприятие 3 Развитие кролиководства</t>
  </si>
  <si>
    <t>Мероприятие 4 Развитие перепеловодства</t>
  </si>
  <si>
    <t>Мероприятие 5 Модернизация отрасли животноводства</t>
  </si>
  <si>
    <t>Мероприятие 6 Государственная поддержка кредитования подотрасли животноводства, переработки её продукции, развитие инфраструктуры и логистического обеспечения рынков продукции животноводства</t>
  </si>
  <si>
    <t>Мероприятие 7 Управление рисками в подотраслях животноводства</t>
  </si>
  <si>
    <t>Мероприятие 8 Возмещение части затрат связанных с удорожанием кормов</t>
  </si>
  <si>
    <t>Мероприятие 9 Обеспечение проведения противоэпизоотических мроприятий в Новоусманском муниципальном районе</t>
  </si>
  <si>
    <t>Подпрограмма 4 Поддержка малых форм хозяйствования</t>
  </si>
  <si>
    <t>Мероприятие 1 Поддержска начинающих фермеров</t>
  </si>
  <si>
    <t>Мероприятие 2 Развитие семейных животноводческих ферм на базе крестьянских (фермерских) хозяйств</t>
  </si>
  <si>
    <t>Мероприятие 3 Грантовая поддержка для начинающих фермеров - грант "Агростартап"</t>
  </si>
  <si>
    <t>Подпрограмма 5 Формироване современной городской среды на сельских территориях</t>
  </si>
  <si>
    <t>Мероприятие 1 Иные межбюджетные трансферты бюджетам сельских поселений на благоустройство дворовых и общественных территорий</t>
  </si>
  <si>
    <t>Подпрограмма 6 Содействие развитию сельских территорий и поддержка местных инициатив</t>
  </si>
  <si>
    <t>Мероприятие 1 Иные межбюджетные транстферты бюджетам сельских поселений на реализацию мероприятий по развитию муниципальных образований</t>
  </si>
  <si>
    <t xml:space="preserve"> 3. Доля земельных участков, на которые зарегистрировано право собственности Новоусманского муниципального района Воронежской области</t>
  </si>
  <si>
    <t xml:space="preserve"> 4. Количество муниципальных унитарных предприятий Новоусманского муниципального района Воронежской области</t>
  </si>
  <si>
    <t>Подпрограмма №1 Совершенствование системы управления в сфере имущественно-земельных отношений Новоусманского муниципального района Воронежской области</t>
  </si>
  <si>
    <t>Объем зачисленной арендной платы за землю в местный бюджет в расчете на 1000 рублей начисленной арендной платы за землю</t>
  </si>
  <si>
    <t>Мероприятие 1 Организация управления муниципальным имуществом и земельными ресурсами Новоусманского муниципального района Воронежской области</t>
  </si>
  <si>
    <t>Мероприятие 2 Осуществление полномочий собственника в отношении имущества муниципальных унитарных предприятий и муниципальных учреждений</t>
  </si>
  <si>
    <t>Подпрограмма №2 Финансовое обеспечение реализации муниципальной программы</t>
  </si>
  <si>
    <t>Уровень исполнения плановых назначений по расходам на реализацию программы,%</t>
  </si>
  <si>
    <t>Основное мероприятие 2 Пропаганда физической культуры и спорта</t>
  </si>
  <si>
    <t>Основное мероприятие 3 Обеспечение предоставления муниципальных услуг (присвоение разрядов)</t>
  </si>
  <si>
    <t>Основное мероприятие 4 Внедрение Всероссийского физкультурно-спортивного комплекса «Готов к труду и обороне» (ГТО) на территории Новоусманского района</t>
  </si>
  <si>
    <t>Подпрограмма 1 
"Развитие физической культуры и массового спорта"</t>
  </si>
  <si>
    <t>Основное мероприятие 1 
Проведение спортивно-массовых, мероприятий</t>
  </si>
  <si>
    <t>Основное мероприятие 5 
Развитие и модернизация инфраструктуры и материально-технической базы в отрасли физической культуры и спорта, в том числе для лиц с ограниченными возможностями здоровья и инвалидов</t>
  </si>
  <si>
    <t>Основное мероприятие 6 
Участие в областных и всероссийских спортивно-массовых мероприятиях</t>
  </si>
  <si>
    <t>Основное мероприятие 7 
"Спорт – норма жизни"</t>
  </si>
  <si>
    <t>Подпрограмма 2
"Развитие дополнительного образования детей физкультурно-спортивной направленности"</t>
  </si>
  <si>
    <t>Основное мероприятие 1
Обеспечение деятельности организаций дополнительного образования физкультурно-спортивной направленности</t>
  </si>
  <si>
    <t>Количество систематически занимающихся физической культурой и спортом, %</t>
  </si>
  <si>
    <t>Доля выполнивших нормативы ГТО от числа жителей района в возрасте от 6 до 70 лет, %</t>
  </si>
  <si>
    <t>Количество присвоенных разрядов, ед.</t>
  </si>
  <si>
    <t>Всего по муниципальным программам</t>
  </si>
  <si>
    <t>Федеральный</t>
  </si>
  <si>
    <t>Областной</t>
  </si>
  <si>
    <t>Местный</t>
  </si>
  <si>
    <t>за 2023 год</t>
  </si>
  <si>
    <t>-</t>
  </si>
  <si>
    <t>2</t>
  </si>
  <si>
    <t>3</t>
  </si>
  <si>
    <t>2020-2025</t>
  </si>
  <si>
    <t>Количество объектов муниципальной собственности, переданных в рамках соглашения МЧП (концессионного соглашения)</t>
  </si>
  <si>
    <t>В срок, установленный администрацией Новоусманского мун р-на</t>
  </si>
  <si>
    <t>в 2023 году изменения не вносились</t>
  </si>
  <si>
    <t>да</t>
  </si>
  <si>
    <t>проект бюджета на 2024 год разработан и направлен в Совет народных депутатов Новоусманского муницпаьного района 15.11.2023</t>
  </si>
  <si>
    <t>До начала очередного финансового года</t>
  </si>
  <si>
    <t>До 1 мая текущего года</t>
  </si>
  <si>
    <r>
      <t>О</t>
    </r>
    <r>
      <rPr>
        <sz val="10"/>
        <color indexed="8"/>
        <rFont val="Times New Roman"/>
        <family val="1"/>
        <charset val="204"/>
      </rPr>
      <t xml:space="preserve">тчет об   исполнении бюджета Новоусманского муниципального района за 2023 год будет предоставлен в СНД в установленные сроки  
</t>
    </r>
  </si>
  <si>
    <t>≤ 3%</t>
  </si>
  <si>
    <t>≤ 5%</t>
  </si>
  <si>
    <t>не менее 2,0</t>
  </si>
  <si>
    <t>≤ 95%</t>
  </si>
  <si>
    <t>2.1 Развитие и обеспечение деятельности организаций  дополнительного образования</t>
  </si>
  <si>
    <t>5.2 Формирование целостной системы поддержки молодежи и подготовке ее к службе в Вооруженных Силах Российской Федерации</t>
  </si>
  <si>
    <t>5.1 Вовлечение молодежи в социальную практику и обеспечение поддержки научной, творческой и предпринимательской активности</t>
  </si>
  <si>
    <t>5.3 Гражданское образование и патриотическое воспитание молодежи, содействия формированию правовых, культурных и нравственных ценностей среди молодежи</t>
  </si>
  <si>
    <t>5.4 Развитие системы информирования молодежи о потенциальных возможностях саморазвития и мониторинга молодежной политики</t>
  </si>
  <si>
    <t>5.5 Поддержка одарённых детей и молодёжи</t>
  </si>
  <si>
    <t xml:space="preserve">Основное мероприятие1"Предоставление межбюджетных трансфертов сельским поселениям на установление границ зон затопления, подтопления"   </t>
  </si>
  <si>
    <t>Основное          мероприятие 3 "Подготовка градостроительных планов на земельные участки"</t>
  </si>
  <si>
    <t>2022-2027</t>
  </si>
  <si>
    <t>Количество градостроительных планов на земельные участки, выполненные в рамках реализации муниципальной программы</t>
  </si>
  <si>
    <t xml:space="preserve"> -</t>
  </si>
  <si>
    <t xml:space="preserve"> - </t>
  </si>
  <si>
    <t>2018-2024</t>
  </si>
  <si>
    <t>Просроченная кредиторская задолженность межмуниципального общества с ограниченной ответственностью «Новоусманская теплоснабжающая компания», тыс. руб.</t>
  </si>
  <si>
    <t>Количество запроектированных, построенных и реконструированных объектов ЖКХ и инженерной инфраструктуры, шт.</t>
  </si>
  <si>
    <t>Закупка товаров, работ и услуг для государственных (муниципальных) нужд, шт</t>
  </si>
  <si>
    <t>Мероприятие 2 Проекирование и строительство объектов ЖКХ и инженерной инфраструктуры</t>
  </si>
  <si>
    <t>Мероприятие 3 Строительство, капитальный ремонт, ремонт автомобильных дорог и тротуаров</t>
  </si>
  <si>
    <t>Мероприятие 4 Предотвращение и снижение негативного воздействия на окружающую среду</t>
  </si>
  <si>
    <t>Мероприятие 5 Финансовое оздоровление МООО "Новоусманская теплоснабжающая компания"</t>
  </si>
  <si>
    <t>Мероприятие 2 Иные межбюджетные трансферты бюджетам сельским поселений на реализацию вопросов местного значения в области благоустройства, организации в границах поселения электро-,тепло-, газо и водоснабжения населения ,водоотведения</t>
  </si>
  <si>
    <r>
      <t xml:space="preserve">Основное мероприятие №1 </t>
    </r>
    <r>
      <rPr>
        <sz val="10"/>
        <color rgb="FF000000"/>
        <rFont val="Times New Roman"/>
        <family val="1"/>
        <charset val="204"/>
      </rPr>
      <t>Финансовое обеспечение деятельности отдела имущественных и земельных отношений администрации Новоусманского муниципального района Воронежской области</t>
    </r>
  </si>
  <si>
    <t>Отношение дефицита районного бюджета  к годовому объему доходов районного бюджета без учета объема безвозмездных поступлений, %</t>
  </si>
  <si>
    <t>Не более 10%</t>
  </si>
  <si>
    <t>Муниципальный долг Новоусманского муниципального района Воронежской области, в % к годовому объему доходов районного бюджета без учета объема безвозмездных поступлений, %</t>
  </si>
  <si>
    <t>Не более 100</t>
  </si>
  <si>
    <t>Степень сокращения дифференциации бюджетной обеспеченности между сельскими поселениями Новоусманского муниципального района Воронежской области вследствие выравнивания их бюджетной обеспеченности, раз</t>
  </si>
  <si>
    <t>Не менее
2,0</t>
  </si>
  <si>
    <t>Среднемесячная номинальная заработная плата в сельском хозяйстве (по сельскохозяйственным организациям, не относящимся к субъектам малого предпринимательства),руб</t>
  </si>
  <si>
    <t>ввод (приобретение жилья для гражан, проживающих на сельских территориях ( с привлечением  собственных средств (заемных) средств граждан), кв. м</t>
  </si>
  <si>
    <t xml:space="preserve"> развитие рынка труда (кадрового потенциала) на сельских территориях, единиц </t>
  </si>
  <si>
    <t>количество населенных пунктов, расположенных на сельских территориях, в которых реализованы проекты по обустройству объектами инженерной инфраструктуры и благоустройству, единиц</t>
  </si>
  <si>
    <t>количество реализованных проектов по комплексному развитию сельских территорий, единиц</t>
  </si>
  <si>
    <t>зерновые и зернобобовые, тонн</t>
  </si>
  <si>
    <t>сахарная свекла,  тонн</t>
  </si>
  <si>
    <t>картофель, тонн</t>
  </si>
  <si>
    <t>Производство скота и птицы на убой в хозяйствах всех категорий (в живом весе), тонн</t>
  </si>
  <si>
    <t>Призводство молока в хозяйсвах всех категорий, тонн</t>
  </si>
  <si>
    <t>Количество отловленных безнадзорных животных, шт</t>
  </si>
  <si>
    <t>Количество крестьянских (фермерских) хозяйств начинающих фермеров, осуществивших проекты создания и развития своих хозяйств с помощью государственной поддержки  (Агростартап), единиц</t>
  </si>
  <si>
    <t>Количество построенных или реконструированных семейных животноводческих ферм, единиц</t>
  </si>
  <si>
    <t>Количество реализованных проектов по благоустройству дворовых и общественных территорий, единиц</t>
  </si>
  <si>
    <t>Количество реализованных проектов, направленных на содействие развитию сельских территорий и поддержку местных иициатив, единиц</t>
  </si>
  <si>
    <t>Количество соглашений в рамках реализации вопросов местного значения в области благоустройства , организации в границах поселения электро-,тепло-,газо-,и водоснабжения, единиц</t>
  </si>
  <si>
    <t xml:space="preserve">2020-2025 </t>
  </si>
  <si>
    <t>1. Поступление неналоговых имущественных доходов в консолидированный бюджет Новоусманского муниципального района Воронежской области, млн. руб.</t>
  </si>
  <si>
    <t xml:space="preserve"> 2. Доля объектов недвижимого имущества, на которые зарегистрировано право собственности Новоусманского муниципального района Воронежской области, %</t>
  </si>
  <si>
    <t>≥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</si>
</sst>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1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/>
    <xf numFmtId="2" fontId="2" fillId="0" borderId="13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2" fontId="2" fillId="2" borderId="13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12" fillId="3" borderId="13" xfId="0" applyFont="1" applyFill="1" applyBorder="1" applyAlignment="1">
      <alignment horizontal="center" vertical="top" wrapText="1"/>
    </xf>
    <xf numFmtId="2" fontId="0" fillId="3" borderId="13" xfId="0" applyNumberFormat="1" applyFill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9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/>
    </xf>
    <xf numFmtId="2" fontId="9" fillId="0" borderId="13" xfId="0" applyNumberFormat="1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/>
    </xf>
    <xf numFmtId="4" fontId="2" fillId="0" borderId="7" xfId="0" applyNumberFormat="1" applyFont="1" applyBorder="1"/>
    <xf numFmtId="10" fontId="2" fillId="0" borderId="7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4" fontId="2" fillId="0" borderId="12" xfId="0" applyNumberFormat="1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4" fontId="2" fillId="0" borderId="12" xfId="0" applyNumberFormat="1" applyFont="1" applyBorder="1"/>
    <xf numFmtId="10" fontId="2" fillId="0" borderId="12" xfId="0" applyNumberFormat="1" applyFont="1" applyBorder="1" applyAlignment="1">
      <alignment vertical="center"/>
    </xf>
    <xf numFmtId="0" fontId="2" fillId="0" borderId="13" xfId="0" applyFont="1" applyBorder="1"/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10" fontId="2" fillId="0" borderId="1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16" fontId="2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2" fontId="5" fillId="4" borderId="13" xfId="0" applyNumberFormat="1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center" wrapText="1"/>
    </xf>
    <xf numFmtId="2" fontId="9" fillId="4" borderId="13" xfId="0" applyNumberFormat="1" applyFont="1" applyFill="1" applyBorder="1" applyAlignment="1">
      <alignment horizontal="center" vertical="center"/>
    </xf>
    <xf numFmtId="2" fontId="9" fillId="4" borderId="13" xfId="0" applyNumberFormat="1" applyFont="1" applyFill="1" applyBorder="1" applyAlignment="1">
      <alignment horizontal="center" vertical="center" wrapText="1"/>
    </xf>
    <xf numFmtId="9" fontId="9" fillId="4" borderId="13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>
      <alignment horizontal="center" vertical="center" wrapText="1"/>
    </xf>
    <xf numFmtId="10" fontId="9" fillId="4" borderId="13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9" fontId="2" fillId="0" borderId="13" xfId="0" applyNumberFormat="1" applyFont="1" applyBorder="1" applyAlignment="1">
      <alignment horizontal="center" vertical="top" wrapText="1"/>
    </xf>
    <xf numFmtId="0" fontId="0" fillId="0" borderId="13" xfId="0" applyBorder="1"/>
    <xf numFmtId="0" fontId="8" fillId="0" borderId="13" xfId="0" applyFont="1" applyBorder="1"/>
    <xf numFmtId="4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wrapText="1"/>
    </xf>
    <xf numFmtId="2" fontId="5" fillId="0" borderId="13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4" fontId="9" fillId="4" borderId="1" xfId="0" applyNumberFormat="1" applyFont="1" applyFill="1" applyBorder="1" applyAlignment="1">
      <alignment horizontal="center" vertical="top" wrapText="1"/>
    </xf>
    <xf numFmtId="4" fontId="9" fillId="4" borderId="7" xfId="0" applyNumberFormat="1" applyFont="1" applyFill="1" applyBorder="1" applyAlignment="1">
      <alignment horizontal="center" vertical="top" wrapText="1"/>
    </xf>
    <xf numFmtId="4" fontId="9" fillId="4" borderId="12" xfId="0" applyNumberFormat="1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2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top" textRotation="90"/>
    </xf>
    <xf numFmtId="0" fontId="2" fillId="0" borderId="6" xfId="0" applyFont="1" applyBorder="1" applyAlignment="1">
      <alignment horizontal="center" vertical="top" textRotation="90"/>
    </xf>
    <xf numFmtId="0" fontId="2" fillId="0" borderId="10" xfId="0" applyFont="1" applyBorder="1" applyAlignment="1">
      <alignment horizontal="center" vertical="top" textRotation="90"/>
    </xf>
    <xf numFmtId="0" fontId="2" fillId="0" borderId="11" xfId="0" applyFont="1" applyBorder="1" applyAlignment="1">
      <alignment horizontal="center" vertical="top" textRotation="90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0" borderId="1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4" fontId="2" fillId="0" borderId="7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9" fontId="8" fillId="0" borderId="7" xfId="0" applyNumberFormat="1" applyFont="1" applyBorder="1" applyAlignment="1">
      <alignment horizontal="center" vertical="center"/>
    </xf>
    <xf numFmtId="9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4"/>
  <sheetViews>
    <sheetView tabSelected="1" view="pageBreakPreview" zoomScale="90" zoomScaleNormal="100" zoomScaleSheetLayoutView="90" workbookViewId="0">
      <pane ySplit="7" topLeftCell="A8" activePane="bottomLeft" state="frozen"/>
      <selection pane="bottomLeft" activeCell="V13" sqref="V13"/>
    </sheetView>
  </sheetViews>
  <sheetFormatPr defaultRowHeight="15" x14ac:dyDescent="0.25"/>
  <cols>
    <col min="1" max="1" width="9.140625" style="4"/>
    <col min="2" max="2" width="29.5703125" style="5" customWidth="1"/>
    <col min="3" max="3" width="10.85546875" style="4" customWidth="1"/>
    <col min="4" max="4" width="14.140625" customWidth="1"/>
    <col min="5" max="5" width="13.140625" customWidth="1"/>
    <col min="6" max="6" width="11.5703125" customWidth="1"/>
    <col min="7" max="7" width="14.5703125" customWidth="1"/>
    <col min="8" max="8" width="14" customWidth="1"/>
    <col min="9" max="9" width="13" customWidth="1"/>
    <col min="10" max="10" width="13.28515625" customWidth="1"/>
    <col min="11" max="11" width="11.28515625" customWidth="1"/>
    <col min="12" max="12" width="13.140625" customWidth="1"/>
    <col min="13" max="13" width="15.28515625" customWidth="1"/>
    <col min="14" max="14" width="11.28515625" customWidth="1"/>
    <col min="15" max="15" width="9.140625" style="7"/>
    <col min="16" max="16" width="27.85546875" style="10" customWidth="1"/>
    <col min="17" max="17" width="9.5703125" style="12" customWidth="1"/>
    <col min="18" max="18" width="11.7109375" style="12" customWidth="1"/>
    <col min="19" max="19" width="9.7109375" style="11" customWidth="1"/>
    <col min="20" max="20" width="11.5703125" bestFit="1" customWidth="1"/>
    <col min="21" max="21" width="10.5703125" bestFit="1" customWidth="1"/>
  </cols>
  <sheetData>
    <row r="1" spans="1:22" ht="15.75" x14ac:dyDescent="0.2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22" ht="15.75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22" ht="15.75" x14ac:dyDescent="0.25">
      <c r="A3" s="167" t="s">
        <v>341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22" x14ac:dyDescent="0.25">
      <c r="A4" s="136" t="s">
        <v>2</v>
      </c>
      <c r="B4" s="165" t="s">
        <v>3</v>
      </c>
      <c r="C4" s="165" t="s">
        <v>4</v>
      </c>
      <c r="D4" s="169" t="s">
        <v>5</v>
      </c>
      <c r="E4" s="170"/>
      <c r="F4" s="170"/>
      <c r="G4" s="170"/>
      <c r="H4" s="170"/>
      <c r="I4" s="170"/>
      <c r="J4" s="170"/>
      <c r="K4" s="170"/>
      <c r="L4" s="170"/>
      <c r="M4" s="171"/>
      <c r="N4" s="172" t="s">
        <v>6</v>
      </c>
      <c r="O4" s="173"/>
      <c r="P4" s="178" t="s">
        <v>7</v>
      </c>
      <c r="Q4" s="178" t="s">
        <v>8</v>
      </c>
      <c r="R4" s="178" t="s">
        <v>9</v>
      </c>
      <c r="S4" s="183" t="s">
        <v>10</v>
      </c>
    </row>
    <row r="5" spans="1:22" x14ac:dyDescent="0.25">
      <c r="A5" s="137"/>
      <c r="B5" s="168"/>
      <c r="C5" s="168"/>
      <c r="D5" s="186" t="s">
        <v>11</v>
      </c>
      <c r="E5" s="187"/>
      <c r="F5" s="169" t="s">
        <v>12</v>
      </c>
      <c r="G5" s="170"/>
      <c r="H5" s="170"/>
      <c r="I5" s="170"/>
      <c r="J5" s="170"/>
      <c r="K5" s="170"/>
      <c r="L5" s="170"/>
      <c r="M5" s="171"/>
      <c r="N5" s="174"/>
      <c r="O5" s="175"/>
      <c r="P5" s="179"/>
      <c r="Q5" s="181"/>
      <c r="R5" s="181"/>
      <c r="S5" s="184"/>
    </row>
    <row r="6" spans="1:22" x14ac:dyDescent="0.25">
      <c r="A6" s="137"/>
      <c r="B6" s="168"/>
      <c r="C6" s="168"/>
      <c r="D6" s="188"/>
      <c r="E6" s="189"/>
      <c r="F6" s="190" t="s">
        <v>13</v>
      </c>
      <c r="G6" s="191"/>
      <c r="H6" s="190" t="s">
        <v>14</v>
      </c>
      <c r="I6" s="191"/>
      <c r="J6" s="190" t="s">
        <v>15</v>
      </c>
      <c r="K6" s="191"/>
      <c r="L6" s="190" t="s">
        <v>16</v>
      </c>
      <c r="M6" s="191"/>
      <c r="N6" s="176"/>
      <c r="O6" s="177"/>
      <c r="P6" s="179"/>
      <c r="Q6" s="181"/>
      <c r="R6" s="181"/>
      <c r="S6" s="184"/>
    </row>
    <row r="7" spans="1:22" ht="49.5" customHeight="1" x14ac:dyDescent="0.25">
      <c r="A7" s="138"/>
      <c r="B7" s="166"/>
      <c r="C7" s="166"/>
      <c r="D7" s="1" t="s">
        <v>17</v>
      </c>
      <c r="E7" s="1" t="s">
        <v>18</v>
      </c>
      <c r="F7" s="1" t="s">
        <v>17</v>
      </c>
      <c r="G7" s="1" t="s">
        <v>18</v>
      </c>
      <c r="H7" s="1" t="s">
        <v>17</v>
      </c>
      <c r="I7" s="1" t="s">
        <v>18</v>
      </c>
      <c r="J7" s="1" t="s">
        <v>17</v>
      </c>
      <c r="K7" s="1" t="s">
        <v>18</v>
      </c>
      <c r="L7" s="1" t="s">
        <v>17</v>
      </c>
      <c r="M7" s="1" t="s">
        <v>18</v>
      </c>
      <c r="N7" s="1" t="s">
        <v>17</v>
      </c>
      <c r="O7" s="8" t="s">
        <v>18</v>
      </c>
      <c r="P7" s="180"/>
      <c r="Q7" s="182"/>
      <c r="R7" s="182"/>
      <c r="S7" s="185"/>
      <c r="T7" s="213"/>
      <c r="U7" s="213"/>
      <c r="V7" s="213"/>
    </row>
    <row r="8" spans="1:22" s="19" customFormat="1" x14ac:dyDescent="0.25">
      <c r="A8" s="2">
        <v>1</v>
      </c>
      <c r="B8" s="3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3">
        <v>16</v>
      </c>
      <c r="Q8" s="2">
        <v>17</v>
      </c>
      <c r="R8" s="2">
        <v>18</v>
      </c>
      <c r="S8" s="18">
        <v>19</v>
      </c>
      <c r="T8" s="20" t="s">
        <v>338</v>
      </c>
      <c r="U8" s="20" t="s">
        <v>339</v>
      </c>
      <c r="V8" s="20" t="s">
        <v>340</v>
      </c>
    </row>
    <row r="9" spans="1:22" ht="25.5" x14ac:dyDescent="0.25">
      <c r="A9" s="13"/>
      <c r="B9" s="14" t="s">
        <v>337</v>
      </c>
      <c r="C9" s="13"/>
      <c r="D9" s="15">
        <f t="shared" ref="D9:E9" si="0">D10+D33+D99+D106+D119+D129+D131+D152+D194+D209+D246+D269+D275</f>
        <v>3560610.31</v>
      </c>
      <c r="E9" s="15">
        <f t="shared" si="0"/>
        <v>3528919.3090999997</v>
      </c>
      <c r="F9" s="15">
        <f>F10+F33+F99+F106+F119+F129+F131+F152+F194+F209+F246+F269+F275</f>
        <v>478557.11</v>
      </c>
      <c r="G9" s="15">
        <f>G10+G33+G99+G106+G119+G129+G131+G152+G194+G209+G246+G269+G275</f>
        <v>480163.16799999995</v>
      </c>
      <c r="H9" s="15">
        <f>H10+H33+H99+H106+H119+H129+H131+H152+H194+H209+H246+H269+H275</f>
        <v>1947006.8</v>
      </c>
      <c r="I9" s="15">
        <f>I10+I33+I99+I106+I119+I129+I131+I152+I194+I209+I246+I269+I275</f>
        <v>1932432.4978800002</v>
      </c>
      <c r="J9" s="15">
        <f t="shared" ref="J9:K9" si="1">J10+J33+J99+J106+J119+J129+J131+J152+J194+J209+J246+J269+J275</f>
        <v>1062927.6000000001</v>
      </c>
      <c r="K9" s="15">
        <f t="shared" si="1"/>
        <v>1044204.8432200002</v>
      </c>
      <c r="L9" s="15">
        <f>L10+L33+L99+L106+L119+L129+L131+L152+L194+L209+L246+L269+L275</f>
        <v>72118.8</v>
      </c>
      <c r="M9" s="15">
        <f>M10+M33+M99+M106+M119+M129+M131+M152+M194+M209+M246+M269+M275</f>
        <v>72118.8</v>
      </c>
      <c r="N9" s="16"/>
      <c r="O9" s="15">
        <f>E9/D9*100</f>
        <v>99.109955930560673</v>
      </c>
      <c r="P9" s="14"/>
      <c r="Q9" s="13"/>
      <c r="R9" s="13"/>
      <c r="S9" s="17"/>
      <c r="T9" s="21">
        <f>G9/F9*100</f>
        <v>100.33560425003401</v>
      </c>
      <c r="U9" s="21">
        <f>I9/H9:H10*100</f>
        <v>99.251450887588064</v>
      </c>
      <c r="V9" s="21">
        <f>K9/J9*100</f>
        <v>98.238567068914207</v>
      </c>
    </row>
    <row r="10" spans="1:22" ht="51.75" x14ac:dyDescent="0.25">
      <c r="A10" s="83">
        <v>1</v>
      </c>
      <c r="B10" s="96" t="s">
        <v>97</v>
      </c>
      <c r="C10" s="83"/>
      <c r="D10" s="89">
        <f>E16+E19+E23+E26+E29</f>
        <v>190056.50999999998</v>
      </c>
      <c r="E10" s="97">
        <v>190056.51</v>
      </c>
      <c r="F10" s="89">
        <f>G16+G19+G23+G26+G29</f>
        <v>11661.789999999999</v>
      </c>
      <c r="G10" s="89">
        <v>11661.79</v>
      </c>
      <c r="H10" s="89">
        <f>I16+I19+I23+I26+I29</f>
        <v>13816.08</v>
      </c>
      <c r="I10" s="89">
        <v>13816.08</v>
      </c>
      <c r="J10" s="89">
        <f>K16+K19+K23+K26+K29</f>
        <v>164578.63999999998</v>
      </c>
      <c r="K10" s="89">
        <v>164578.64000000001</v>
      </c>
      <c r="L10" s="89">
        <v>0</v>
      </c>
      <c r="M10" s="89">
        <v>0</v>
      </c>
      <c r="N10" s="83">
        <v>100</v>
      </c>
      <c r="O10" s="89">
        <v>100</v>
      </c>
      <c r="P10" s="98" t="s">
        <v>203</v>
      </c>
      <c r="Q10" s="99">
        <v>100</v>
      </c>
      <c r="R10" s="99">
        <v>100</v>
      </c>
      <c r="S10" s="99">
        <v>100</v>
      </c>
      <c r="T10" s="7"/>
      <c r="U10" s="7"/>
    </row>
    <row r="11" spans="1:22" ht="51.75" x14ac:dyDescent="0.25">
      <c r="A11" s="134"/>
      <c r="B11" s="192"/>
      <c r="C11" s="194"/>
      <c r="D11" s="195"/>
      <c r="E11" s="197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28" t="s">
        <v>204</v>
      </c>
      <c r="Q11" s="26">
        <v>100.9</v>
      </c>
      <c r="R11" s="26">
        <v>100.9</v>
      </c>
      <c r="S11" s="26">
        <v>100</v>
      </c>
      <c r="T11" s="7"/>
    </row>
    <row r="12" spans="1:22" ht="77.25" x14ac:dyDescent="0.25">
      <c r="A12" s="134"/>
      <c r="B12" s="19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29" t="s">
        <v>236</v>
      </c>
      <c r="Q12" s="26">
        <v>95</v>
      </c>
      <c r="R12" s="26">
        <v>95</v>
      </c>
      <c r="S12" s="26">
        <v>100</v>
      </c>
    </row>
    <row r="13" spans="1:22" ht="102.75" x14ac:dyDescent="0.25">
      <c r="A13" s="134"/>
      <c r="B13" s="19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29" t="s">
        <v>205</v>
      </c>
      <c r="Q13" s="26">
        <v>100</v>
      </c>
      <c r="R13" s="26">
        <v>100</v>
      </c>
      <c r="S13" s="26">
        <v>100</v>
      </c>
    </row>
    <row r="14" spans="1:22" ht="102.75" x14ac:dyDescent="0.25">
      <c r="A14" s="134"/>
      <c r="B14" s="192"/>
      <c r="C14" s="194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29" t="s">
        <v>206</v>
      </c>
      <c r="Q14" s="26">
        <v>45</v>
      </c>
      <c r="R14" s="26">
        <v>45</v>
      </c>
      <c r="S14" s="27">
        <f>R14/Q14*100</f>
        <v>100</v>
      </c>
    </row>
    <row r="15" spans="1:22" ht="90" x14ac:dyDescent="0.25">
      <c r="A15" s="134"/>
      <c r="B15" s="193"/>
      <c r="C15" s="194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29" t="s">
        <v>207</v>
      </c>
      <c r="Q15" s="26">
        <v>73</v>
      </c>
      <c r="R15" s="26">
        <v>73</v>
      </c>
      <c r="S15" s="26">
        <v>100</v>
      </c>
    </row>
    <row r="16" spans="1:22" ht="25.5" x14ac:dyDescent="0.25">
      <c r="A16" s="134"/>
      <c r="B16" s="30" t="s">
        <v>208</v>
      </c>
      <c r="C16" s="31"/>
      <c r="D16" s="32">
        <v>42553.62</v>
      </c>
      <c r="E16" s="32">
        <v>42553.62</v>
      </c>
      <c r="F16" s="32">
        <v>0</v>
      </c>
      <c r="G16" s="32">
        <v>0</v>
      </c>
      <c r="H16" s="32">
        <v>3261.2</v>
      </c>
      <c r="I16" s="32">
        <v>3261.2</v>
      </c>
      <c r="J16" s="32">
        <v>39292.42</v>
      </c>
      <c r="K16" s="32">
        <v>39292.42</v>
      </c>
      <c r="L16" s="32">
        <v>0</v>
      </c>
      <c r="M16" s="32">
        <v>0</v>
      </c>
      <c r="N16" s="32">
        <v>100</v>
      </c>
      <c r="O16" s="32">
        <v>100</v>
      </c>
      <c r="P16" s="31"/>
      <c r="Q16" s="33"/>
      <c r="R16" s="33"/>
      <c r="S16" s="26"/>
    </row>
    <row r="17" spans="1:19" ht="89.25" x14ac:dyDescent="0.25">
      <c r="A17" s="134"/>
      <c r="B17" s="3" t="s">
        <v>209</v>
      </c>
      <c r="C17" s="34"/>
      <c r="D17" s="27">
        <v>42553.62</v>
      </c>
      <c r="E17" s="27">
        <v>42553.62</v>
      </c>
      <c r="F17" s="27">
        <v>0</v>
      </c>
      <c r="G17" s="27">
        <v>0</v>
      </c>
      <c r="H17" s="27">
        <v>3261.2</v>
      </c>
      <c r="I17" s="27">
        <v>3261.2</v>
      </c>
      <c r="J17" s="27">
        <v>39292.42</v>
      </c>
      <c r="K17" s="27">
        <v>39292.42</v>
      </c>
      <c r="L17" s="32">
        <v>0</v>
      </c>
      <c r="M17" s="32">
        <v>0</v>
      </c>
      <c r="N17" s="26"/>
      <c r="O17" s="27"/>
      <c r="P17" s="35" t="s">
        <v>210</v>
      </c>
      <c r="Q17" s="26">
        <v>12.4</v>
      </c>
      <c r="R17" s="26">
        <v>12.4</v>
      </c>
      <c r="S17" s="27">
        <f>R17/Q17*100</f>
        <v>100</v>
      </c>
    </row>
    <row r="18" spans="1:19" ht="102" x14ac:dyDescent="0.25">
      <c r="A18" s="134"/>
      <c r="B18" s="3" t="s">
        <v>211</v>
      </c>
      <c r="C18" s="34"/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32">
        <v>0</v>
      </c>
      <c r="M18" s="32">
        <v>0</v>
      </c>
      <c r="N18" s="34"/>
      <c r="O18" s="34"/>
      <c r="P18" s="3" t="s">
        <v>212</v>
      </c>
      <c r="Q18" s="26">
        <v>100</v>
      </c>
      <c r="R18" s="26">
        <v>100</v>
      </c>
      <c r="S18" s="26">
        <v>100</v>
      </c>
    </row>
    <row r="19" spans="1:19" ht="25.5" x14ac:dyDescent="0.25">
      <c r="A19" s="134"/>
      <c r="B19" s="30" t="s">
        <v>213</v>
      </c>
      <c r="C19" s="34"/>
      <c r="D19" s="32">
        <v>97352.87</v>
      </c>
      <c r="E19" s="32">
        <v>97352.87</v>
      </c>
      <c r="F19" s="32">
        <v>150</v>
      </c>
      <c r="G19" s="32">
        <v>150</v>
      </c>
      <c r="H19" s="32">
        <v>6432.97</v>
      </c>
      <c r="I19" s="32">
        <v>6432.97</v>
      </c>
      <c r="J19" s="32">
        <v>90769.9</v>
      </c>
      <c r="K19" s="32">
        <v>90769.9</v>
      </c>
      <c r="L19" s="32">
        <v>0</v>
      </c>
      <c r="M19" s="32">
        <v>0</v>
      </c>
      <c r="N19" s="36">
        <v>100</v>
      </c>
      <c r="O19" s="32">
        <v>100</v>
      </c>
      <c r="P19" s="2"/>
      <c r="Q19" s="26"/>
      <c r="R19" s="26"/>
      <c r="S19" s="26"/>
    </row>
    <row r="20" spans="1:19" ht="76.5" x14ac:dyDescent="0.25">
      <c r="A20" s="134"/>
      <c r="B20" s="3" t="s">
        <v>214</v>
      </c>
      <c r="C20" s="34"/>
      <c r="D20" s="27">
        <v>78418.37</v>
      </c>
      <c r="E20" s="27">
        <v>78418.37</v>
      </c>
      <c r="F20" s="27">
        <v>0</v>
      </c>
      <c r="G20" s="27">
        <v>0</v>
      </c>
      <c r="H20" s="27">
        <v>3429.91</v>
      </c>
      <c r="I20" s="27">
        <v>3429.91</v>
      </c>
      <c r="J20" s="27">
        <v>74988.460000000006</v>
      </c>
      <c r="K20" s="27">
        <v>74988.460000000006</v>
      </c>
      <c r="L20" s="32">
        <v>0</v>
      </c>
      <c r="M20" s="32">
        <v>0</v>
      </c>
      <c r="N20" s="26"/>
      <c r="O20" s="27"/>
      <c r="P20" s="3" t="s">
        <v>215</v>
      </c>
      <c r="Q20" s="26">
        <v>100</v>
      </c>
      <c r="R20" s="26">
        <v>100</v>
      </c>
      <c r="S20" s="26">
        <v>100</v>
      </c>
    </row>
    <row r="21" spans="1:19" ht="76.5" x14ac:dyDescent="0.25">
      <c r="A21" s="134"/>
      <c r="B21" s="3" t="s">
        <v>216</v>
      </c>
      <c r="C21" s="34"/>
      <c r="D21" s="27">
        <v>3153.1</v>
      </c>
      <c r="E21" s="27">
        <v>3153.1</v>
      </c>
      <c r="F21" s="27">
        <v>150</v>
      </c>
      <c r="G21" s="27">
        <v>150</v>
      </c>
      <c r="H21" s="27">
        <v>3003.06</v>
      </c>
      <c r="I21" s="27">
        <v>3003.06</v>
      </c>
      <c r="J21" s="27">
        <v>0.04</v>
      </c>
      <c r="K21" s="27">
        <v>0.04</v>
      </c>
      <c r="L21" s="32">
        <v>0</v>
      </c>
      <c r="M21" s="32">
        <v>0</v>
      </c>
      <c r="N21" s="26"/>
      <c r="O21" s="27"/>
      <c r="P21" s="3" t="s">
        <v>217</v>
      </c>
      <c r="Q21" s="26">
        <v>243</v>
      </c>
      <c r="R21" s="26">
        <v>243</v>
      </c>
      <c r="S21" s="26">
        <v>100</v>
      </c>
    </row>
    <row r="22" spans="1:19" ht="89.25" x14ac:dyDescent="0.25">
      <c r="A22" s="134"/>
      <c r="B22" s="3" t="s">
        <v>218</v>
      </c>
      <c r="C22" s="34"/>
      <c r="D22" s="27">
        <v>15781.4</v>
      </c>
      <c r="E22" s="27">
        <v>15781.4</v>
      </c>
      <c r="F22" s="27">
        <v>0</v>
      </c>
      <c r="G22" s="27">
        <v>0</v>
      </c>
      <c r="H22" s="27">
        <v>0</v>
      </c>
      <c r="I22" s="27">
        <v>0</v>
      </c>
      <c r="J22" s="27">
        <v>15781.4</v>
      </c>
      <c r="K22" s="27">
        <v>15781.4</v>
      </c>
      <c r="L22" s="32">
        <v>0</v>
      </c>
      <c r="M22" s="32">
        <v>0</v>
      </c>
      <c r="N22" s="26"/>
      <c r="O22" s="26"/>
      <c r="P22" s="3" t="s">
        <v>219</v>
      </c>
      <c r="Q22" s="26">
        <v>5568</v>
      </c>
      <c r="R22" s="26">
        <v>5568</v>
      </c>
      <c r="S22" s="37">
        <f>R22/Q22*100</f>
        <v>100</v>
      </c>
    </row>
    <row r="23" spans="1:19" ht="38.25" x14ac:dyDescent="0.25">
      <c r="A23" s="134"/>
      <c r="B23" s="30" t="s">
        <v>220</v>
      </c>
      <c r="C23" s="34"/>
      <c r="D23" s="32">
        <v>27481.96</v>
      </c>
      <c r="E23" s="32">
        <v>27481.96</v>
      </c>
      <c r="F23" s="32">
        <v>322.64</v>
      </c>
      <c r="G23" s="32">
        <v>322.64</v>
      </c>
      <c r="H23" s="32">
        <v>2476.1</v>
      </c>
      <c r="I23" s="32">
        <v>2476.1</v>
      </c>
      <c r="J23" s="32">
        <v>24683.22</v>
      </c>
      <c r="K23" s="32">
        <v>24683.22</v>
      </c>
      <c r="L23" s="32">
        <v>0</v>
      </c>
      <c r="M23" s="32">
        <v>0</v>
      </c>
      <c r="N23" s="36">
        <v>100</v>
      </c>
      <c r="O23" s="32">
        <v>100</v>
      </c>
      <c r="P23" s="2"/>
      <c r="Q23" s="26"/>
      <c r="R23" s="26"/>
      <c r="S23" s="26"/>
    </row>
    <row r="24" spans="1:19" ht="38.25" x14ac:dyDescent="0.25">
      <c r="A24" s="134"/>
      <c r="B24" s="3" t="s">
        <v>221</v>
      </c>
      <c r="C24" s="34"/>
      <c r="D24" s="27">
        <v>27105.95</v>
      </c>
      <c r="E24" s="27">
        <v>27105.95</v>
      </c>
      <c r="F24" s="27">
        <v>0</v>
      </c>
      <c r="G24" s="27">
        <v>0</v>
      </c>
      <c r="H24" s="27">
        <v>2423.58</v>
      </c>
      <c r="I24" s="27">
        <v>2423.58</v>
      </c>
      <c r="J24" s="27">
        <v>24682.37</v>
      </c>
      <c r="K24" s="27">
        <v>24682.37</v>
      </c>
      <c r="L24" s="32">
        <v>0</v>
      </c>
      <c r="M24" s="32">
        <v>0</v>
      </c>
      <c r="N24" s="26"/>
      <c r="O24" s="34"/>
      <c r="P24" s="3" t="s">
        <v>222</v>
      </c>
      <c r="Q24" s="26">
        <v>285250</v>
      </c>
      <c r="R24" s="26">
        <v>285250</v>
      </c>
      <c r="S24" s="27">
        <f>R24/Q24*100</f>
        <v>100</v>
      </c>
    </row>
    <row r="25" spans="1:19" ht="38.25" x14ac:dyDescent="0.25">
      <c r="A25" s="134"/>
      <c r="B25" s="3" t="s">
        <v>223</v>
      </c>
      <c r="C25" s="34"/>
      <c r="D25" s="27">
        <v>376.01</v>
      </c>
      <c r="E25" s="27">
        <v>376.01</v>
      </c>
      <c r="F25" s="27">
        <v>322.64</v>
      </c>
      <c r="G25" s="27">
        <v>322.64</v>
      </c>
      <c r="H25" s="27">
        <v>52.52</v>
      </c>
      <c r="I25" s="27">
        <v>52.52</v>
      </c>
      <c r="J25" s="27">
        <v>0.85</v>
      </c>
      <c r="K25" s="27">
        <v>0.85</v>
      </c>
      <c r="L25" s="32">
        <v>0</v>
      </c>
      <c r="M25" s="32">
        <v>0</v>
      </c>
      <c r="N25" s="26"/>
      <c r="O25" s="34"/>
      <c r="P25" s="2" t="s">
        <v>224</v>
      </c>
      <c r="Q25" s="26">
        <v>557500</v>
      </c>
      <c r="R25" s="26">
        <v>557500</v>
      </c>
      <c r="S25" s="27">
        <f>R25/Q25*100</f>
        <v>100</v>
      </c>
    </row>
    <row r="26" spans="1:19" ht="25.5" x14ac:dyDescent="0.25">
      <c r="A26" s="134"/>
      <c r="B26" s="30" t="s">
        <v>225</v>
      </c>
      <c r="C26" s="34"/>
      <c r="D26" s="32">
        <v>15109.46</v>
      </c>
      <c r="E26" s="32">
        <v>15109.46</v>
      </c>
      <c r="F26" s="32">
        <v>11100</v>
      </c>
      <c r="G26" s="32">
        <v>11100</v>
      </c>
      <c r="H26" s="32">
        <v>1012.31</v>
      </c>
      <c r="I26" s="32">
        <v>1012.31</v>
      </c>
      <c r="J26" s="32">
        <v>2997.15</v>
      </c>
      <c r="K26" s="32">
        <v>2997.15</v>
      </c>
      <c r="L26" s="32">
        <v>0</v>
      </c>
      <c r="M26" s="32">
        <v>0</v>
      </c>
      <c r="N26" s="32">
        <v>100</v>
      </c>
      <c r="O26" s="32">
        <v>100</v>
      </c>
      <c r="P26" s="2"/>
      <c r="Q26" s="26"/>
      <c r="R26" s="26"/>
      <c r="S26" s="26"/>
    </row>
    <row r="27" spans="1:19" ht="38.25" x14ac:dyDescent="0.25">
      <c r="A27" s="134"/>
      <c r="B27" s="3" t="s">
        <v>226</v>
      </c>
      <c r="C27" s="34"/>
      <c r="D27" s="27">
        <v>3779.26</v>
      </c>
      <c r="E27" s="27">
        <v>3779.26</v>
      </c>
      <c r="F27" s="27"/>
      <c r="G27" s="27"/>
      <c r="H27" s="27">
        <v>785.71</v>
      </c>
      <c r="I27" s="27">
        <v>785.71</v>
      </c>
      <c r="J27" s="27">
        <v>2993.55</v>
      </c>
      <c r="K27" s="27">
        <v>2993.55</v>
      </c>
      <c r="L27" s="32">
        <v>0</v>
      </c>
      <c r="M27" s="32">
        <v>0</v>
      </c>
      <c r="N27" s="26"/>
      <c r="O27" s="27"/>
      <c r="P27" s="38" t="s">
        <v>227</v>
      </c>
      <c r="Q27" s="26">
        <v>17</v>
      </c>
      <c r="R27" s="26">
        <v>17</v>
      </c>
      <c r="S27" s="27">
        <f>R27/Q27*100</f>
        <v>100</v>
      </c>
    </row>
    <row r="28" spans="1:19" ht="26.25" x14ac:dyDescent="0.25">
      <c r="A28" s="134"/>
      <c r="B28" s="3" t="s">
        <v>228</v>
      </c>
      <c r="C28" s="34"/>
      <c r="D28" s="27">
        <v>11330.2</v>
      </c>
      <c r="E28" s="27">
        <v>11330.2</v>
      </c>
      <c r="F28" s="27">
        <v>11100</v>
      </c>
      <c r="G28" s="27">
        <v>11100</v>
      </c>
      <c r="H28" s="27">
        <v>226.6</v>
      </c>
      <c r="I28" s="27">
        <v>226.6</v>
      </c>
      <c r="J28" s="27">
        <v>3.6</v>
      </c>
      <c r="K28" s="27">
        <v>3.6</v>
      </c>
      <c r="L28" s="32">
        <v>0</v>
      </c>
      <c r="M28" s="32">
        <v>0</v>
      </c>
      <c r="N28" s="26"/>
      <c r="O28" s="26"/>
      <c r="P28" s="38" t="s">
        <v>229</v>
      </c>
      <c r="Q28" s="26">
        <v>6350</v>
      </c>
      <c r="R28" s="26">
        <v>6350</v>
      </c>
      <c r="S28" s="27">
        <f>R28/Q28*100</f>
        <v>100</v>
      </c>
    </row>
    <row r="29" spans="1:19" ht="38.25" x14ac:dyDescent="0.25">
      <c r="A29" s="134"/>
      <c r="B29" s="30" t="s">
        <v>230</v>
      </c>
      <c r="C29" s="34"/>
      <c r="D29" s="32">
        <v>7558.6</v>
      </c>
      <c r="E29" s="32">
        <v>7558.6</v>
      </c>
      <c r="F29" s="32">
        <v>89.15</v>
      </c>
      <c r="G29" s="32">
        <v>89.15</v>
      </c>
      <c r="H29" s="32">
        <v>633.5</v>
      </c>
      <c r="I29" s="32">
        <v>633.5</v>
      </c>
      <c r="J29" s="32">
        <v>6835.95</v>
      </c>
      <c r="K29" s="32">
        <v>6835.95</v>
      </c>
      <c r="L29" s="32">
        <v>0</v>
      </c>
      <c r="M29" s="32">
        <v>0</v>
      </c>
      <c r="N29" s="36">
        <v>100</v>
      </c>
      <c r="O29" s="32">
        <v>100</v>
      </c>
      <c r="P29" s="3"/>
      <c r="Q29" s="26"/>
      <c r="R29" s="26"/>
      <c r="S29" s="26"/>
    </row>
    <row r="30" spans="1:19" ht="51" x14ac:dyDescent="0.25">
      <c r="A30" s="134"/>
      <c r="B30" s="165" t="s">
        <v>231</v>
      </c>
      <c r="C30" s="201"/>
      <c r="D30" s="142">
        <v>3736.03</v>
      </c>
      <c r="E30" s="142">
        <v>3736.03</v>
      </c>
      <c r="F30" s="142">
        <v>89.15</v>
      </c>
      <c r="G30" s="142">
        <v>89.15</v>
      </c>
      <c r="H30" s="142">
        <v>294.51</v>
      </c>
      <c r="I30" s="142">
        <v>294.51</v>
      </c>
      <c r="J30" s="142">
        <v>3352.37</v>
      </c>
      <c r="K30" s="142">
        <v>3352.37</v>
      </c>
      <c r="L30" s="32">
        <v>0</v>
      </c>
      <c r="M30" s="32">
        <v>0</v>
      </c>
      <c r="N30" s="133"/>
      <c r="O30" s="142"/>
      <c r="P30" s="3" t="s">
        <v>232</v>
      </c>
      <c r="Q30" s="26">
        <v>100</v>
      </c>
      <c r="R30" s="26">
        <v>100</v>
      </c>
      <c r="S30" s="26">
        <v>100</v>
      </c>
    </row>
    <row r="31" spans="1:19" ht="51" customHeight="1" x14ac:dyDescent="0.25">
      <c r="A31" s="134"/>
      <c r="B31" s="166"/>
      <c r="C31" s="202"/>
      <c r="D31" s="144"/>
      <c r="E31" s="144"/>
      <c r="F31" s="144"/>
      <c r="G31" s="144"/>
      <c r="H31" s="144"/>
      <c r="I31" s="144"/>
      <c r="J31" s="144"/>
      <c r="K31" s="144"/>
      <c r="L31" s="32">
        <v>0</v>
      </c>
      <c r="M31" s="32">
        <v>0</v>
      </c>
      <c r="N31" s="135"/>
      <c r="O31" s="144"/>
      <c r="P31" s="3" t="s">
        <v>233</v>
      </c>
      <c r="Q31" s="26">
        <v>3</v>
      </c>
      <c r="R31" s="26">
        <v>3</v>
      </c>
      <c r="S31" s="26">
        <v>100</v>
      </c>
    </row>
    <row r="32" spans="1:19" ht="127.5" x14ac:dyDescent="0.25">
      <c r="A32" s="135"/>
      <c r="B32" s="3" t="s">
        <v>234</v>
      </c>
      <c r="C32" s="34"/>
      <c r="D32" s="27">
        <v>3822.57</v>
      </c>
      <c r="E32" s="27">
        <v>3822.57</v>
      </c>
      <c r="F32" s="27">
        <v>0</v>
      </c>
      <c r="G32" s="27">
        <v>0</v>
      </c>
      <c r="H32" s="27">
        <v>338.99</v>
      </c>
      <c r="I32" s="27">
        <v>338.99</v>
      </c>
      <c r="J32" s="27">
        <v>3483.58</v>
      </c>
      <c r="K32" s="27">
        <v>3483.58</v>
      </c>
      <c r="L32" s="32">
        <v>0</v>
      </c>
      <c r="M32" s="32">
        <v>0</v>
      </c>
      <c r="N32" s="26"/>
      <c r="O32" s="27"/>
      <c r="P32" s="3" t="s">
        <v>235</v>
      </c>
      <c r="Q32" s="26">
        <v>100</v>
      </c>
      <c r="R32" s="26">
        <v>100</v>
      </c>
      <c r="S32" s="26">
        <v>100</v>
      </c>
    </row>
    <row r="33" spans="1:20" ht="63.75" x14ac:dyDescent="0.25">
      <c r="A33" s="88">
        <v>2</v>
      </c>
      <c r="B33" s="88" t="s">
        <v>111</v>
      </c>
      <c r="C33" s="88" t="s">
        <v>345</v>
      </c>
      <c r="D33" s="94">
        <v>2246613.7000000002</v>
      </c>
      <c r="E33" s="94">
        <v>2246613.7000000002</v>
      </c>
      <c r="F33" s="94">
        <v>293239.11</v>
      </c>
      <c r="G33" s="94">
        <v>293239.11</v>
      </c>
      <c r="H33" s="94">
        <v>1508753.66</v>
      </c>
      <c r="I33" s="94">
        <v>1508753.66</v>
      </c>
      <c r="J33" s="94">
        <v>444620.93000000005</v>
      </c>
      <c r="K33" s="94">
        <v>444620.93000000005</v>
      </c>
      <c r="L33" s="94">
        <v>0</v>
      </c>
      <c r="M33" s="94">
        <v>0</v>
      </c>
      <c r="N33" s="95">
        <v>1</v>
      </c>
      <c r="O33" s="95">
        <v>1</v>
      </c>
      <c r="P33" s="92"/>
      <c r="Q33" s="92"/>
      <c r="R33" s="92"/>
      <c r="S33" s="92"/>
      <c r="T33" s="22"/>
    </row>
    <row r="34" spans="1:20" ht="25.5" x14ac:dyDescent="0.25">
      <c r="A34" s="39"/>
      <c r="B34" s="39" t="s">
        <v>19</v>
      </c>
      <c r="C34" s="39"/>
      <c r="D34" s="40">
        <v>2146984.2399999998</v>
      </c>
      <c r="E34" s="40">
        <v>2146984.2399999998</v>
      </c>
      <c r="F34" s="40">
        <v>293084.26</v>
      </c>
      <c r="G34" s="40">
        <v>293084.26</v>
      </c>
      <c r="H34" s="40">
        <v>1469118.39</v>
      </c>
      <c r="I34" s="40">
        <v>1469118.39</v>
      </c>
      <c r="J34" s="40">
        <v>384781.59</v>
      </c>
      <c r="K34" s="40">
        <v>384781.59</v>
      </c>
      <c r="L34" s="40">
        <v>0</v>
      </c>
      <c r="M34" s="40">
        <v>0</v>
      </c>
      <c r="N34" s="41">
        <v>1</v>
      </c>
      <c r="O34" s="41">
        <v>1</v>
      </c>
      <c r="P34" s="39"/>
      <c r="Q34" s="39">
        <f>Q35+Q44</f>
        <v>0</v>
      </c>
      <c r="R34" s="39">
        <f>R35+R44</f>
        <v>0</v>
      </c>
      <c r="S34" s="39">
        <f>S35+S44</f>
        <v>0</v>
      </c>
    </row>
    <row r="35" spans="1:20" ht="38.25" x14ac:dyDescent="0.25">
      <c r="A35" s="26"/>
      <c r="B35" s="39" t="s">
        <v>20</v>
      </c>
      <c r="C35" s="26"/>
      <c r="D35" s="40">
        <v>566110.07000000007</v>
      </c>
      <c r="E35" s="40">
        <v>566110.07000000007</v>
      </c>
      <c r="F35" s="37">
        <v>0</v>
      </c>
      <c r="G35" s="37">
        <v>0</v>
      </c>
      <c r="H35" s="37">
        <v>384768.24</v>
      </c>
      <c r="I35" s="37">
        <v>384768.24</v>
      </c>
      <c r="J35" s="37">
        <v>181341.83000000002</v>
      </c>
      <c r="K35" s="37">
        <v>181341.83000000002</v>
      </c>
      <c r="L35" s="37">
        <v>0</v>
      </c>
      <c r="M35" s="37">
        <v>0</v>
      </c>
      <c r="N35" s="42"/>
      <c r="O35" s="41"/>
      <c r="P35" s="39"/>
      <c r="Q35" s="26"/>
      <c r="R35" s="26"/>
      <c r="S35" s="26"/>
    </row>
    <row r="36" spans="1:20" ht="51" x14ac:dyDescent="0.25">
      <c r="A36" s="133"/>
      <c r="B36" s="43" t="s">
        <v>21</v>
      </c>
      <c r="C36" s="44"/>
      <c r="D36" s="45">
        <v>559080.68000000005</v>
      </c>
      <c r="E36" s="45">
        <v>559080.68000000005</v>
      </c>
      <c r="F36" s="46">
        <v>0</v>
      </c>
      <c r="G36" s="46">
        <v>0</v>
      </c>
      <c r="H36" s="46">
        <v>381353.94</v>
      </c>
      <c r="I36" s="46">
        <v>381353.94</v>
      </c>
      <c r="J36" s="46">
        <v>177726.74000000002</v>
      </c>
      <c r="K36" s="46">
        <v>177726.74000000002</v>
      </c>
      <c r="L36" s="46">
        <v>0</v>
      </c>
      <c r="M36" s="46">
        <v>0</v>
      </c>
      <c r="N36" s="47"/>
      <c r="O36" s="47"/>
      <c r="P36" s="3" t="s">
        <v>22</v>
      </c>
      <c r="Q36" s="26">
        <v>4720</v>
      </c>
      <c r="R36" s="26">
        <v>4949</v>
      </c>
      <c r="S36" s="48">
        <f>IFERROR(R36/Q36,0)</f>
        <v>1.0485169491525423</v>
      </c>
    </row>
    <row r="37" spans="1:20" ht="76.5" x14ac:dyDescent="0.25">
      <c r="A37" s="134"/>
      <c r="B37" s="49"/>
      <c r="C37" s="50"/>
      <c r="D37" s="51"/>
      <c r="E37" s="51"/>
      <c r="F37" s="52"/>
      <c r="G37" s="53"/>
      <c r="H37" s="52"/>
      <c r="I37" s="52"/>
      <c r="J37" s="52"/>
      <c r="K37" s="52"/>
      <c r="L37" s="52"/>
      <c r="M37" s="53"/>
      <c r="N37" s="54"/>
      <c r="O37" s="54"/>
      <c r="P37" s="3" t="s">
        <v>23</v>
      </c>
      <c r="Q37" s="26">
        <v>82</v>
      </c>
      <c r="R37" s="26">
        <v>90</v>
      </c>
      <c r="S37" s="48">
        <f>IFERROR(R37/Q37,0)</f>
        <v>1.0975609756097562</v>
      </c>
    </row>
    <row r="38" spans="1:20" ht="89.25" x14ac:dyDescent="0.25">
      <c r="A38" s="135"/>
      <c r="B38" s="55"/>
      <c r="C38" s="56"/>
      <c r="D38" s="57"/>
      <c r="E38" s="57"/>
      <c r="F38" s="58"/>
      <c r="G38" s="59"/>
      <c r="H38" s="58"/>
      <c r="I38" s="58"/>
      <c r="J38" s="58"/>
      <c r="K38" s="58"/>
      <c r="L38" s="58"/>
      <c r="M38" s="59"/>
      <c r="N38" s="60"/>
      <c r="O38" s="60"/>
      <c r="P38" s="3" t="s">
        <v>24</v>
      </c>
      <c r="Q38" s="26">
        <v>100</v>
      </c>
      <c r="R38" s="26">
        <v>100</v>
      </c>
      <c r="S38" s="48">
        <f>IFERROR(R38/Q38,0)</f>
        <v>1</v>
      </c>
    </row>
    <row r="39" spans="1:20" ht="25.5" x14ac:dyDescent="0.25">
      <c r="A39" s="26"/>
      <c r="B39" s="39" t="s">
        <v>25</v>
      </c>
      <c r="C39" s="26"/>
      <c r="D39" s="26">
        <v>7029.39</v>
      </c>
      <c r="E39" s="40">
        <v>7029.39</v>
      </c>
      <c r="F39" s="40">
        <v>0</v>
      </c>
      <c r="G39" s="37">
        <v>0</v>
      </c>
      <c r="H39" s="37">
        <v>3414.3</v>
      </c>
      <c r="I39" s="37">
        <v>3414.3</v>
      </c>
      <c r="J39" s="37">
        <v>3615.09</v>
      </c>
      <c r="K39" s="37">
        <v>3615.09</v>
      </c>
      <c r="L39" s="37">
        <v>0</v>
      </c>
      <c r="M39" s="37">
        <v>0</v>
      </c>
      <c r="N39" s="42"/>
      <c r="O39" s="42"/>
      <c r="P39" s="136"/>
      <c r="Q39" s="26"/>
      <c r="R39" s="26"/>
      <c r="S39" s="26"/>
    </row>
    <row r="40" spans="1:20" ht="25.5" x14ac:dyDescent="0.25">
      <c r="A40" s="26"/>
      <c r="B40" s="39" t="s">
        <v>26</v>
      </c>
      <c r="C40" s="26"/>
      <c r="D40" s="26">
        <v>0</v>
      </c>
      <c r="E40" s="40">
        <v>0</v>
      </c>
      <c r="F40" s="40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42"/>
      <c r="O40" s="42"/>
      <c r="P40" s="137"/>
      <c r="Q40" s="61"/>
      <c r="R40" s="61"/>
      <c r="S40" s="48"/>
    </row>
    <row r="41" spans="1:20" ht="25.5" x14ac:dyDescent="0.25">
      <c r="A41" s="26"/>
      <c r="B41" s="39" t="s">
        <v>27</v>
      </c>
      <c r="C41" s="26"/>
      <c r="D41" s="26">
        <v>7029.39</v>
      </c>
      <c r="E41" s="40">
        <v>7029.39</v>
      </c>
      <c r="F41" s="40">
        <v>0</v>
      </c>
      <c r="G41" s="37">
        <v>0</v>
      </c>
      <c r="H41" s="37">
        <v>3414.3</v>
      </c>
      <c r="I41" s="37">
        <v>3414.3</v>
      </c>
      <c r="J41" s="37">
        <v>3615.09</v>
      </c>
      <c r="K41" s="37">
        <v>3615.09</v>
      </c>
      <c r="L41" s="37">
        <v>0</v>
      </c>
      <c r="M41" s="37">
        <v>0</v>
      </c>
      <c r="N41" s="42"/>
      <c r="O41" s="42"/>
      <c r="P41" s="137"/>
      <c r="Q41" s="61"/>
      <c r="R41" s="61"/>
      <c r="S41" s="48"/>
    </row>
    <row r="42" spans="1:20" ht="25.5" x14ac:dyDescent="0.25">
      <c r="A42" s="26"/>
      <c r="B42" s="39" t="s">
        <v>28</v>
      </c>
      <c r="C42" s="26"/>
      <c r="D42" s="26">
        <v>0</v>
      </c>
      <c r="E42" s="40">
        <v>0</v>
      </c>
      <c r="F42" s="40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42"/>
      <c r="O42" s="42"/>
      <c r="P42" s="137"/>
      <c r="Q42" s="61"/>
      <c r="R42" s="61"/>
      <c r="S42" s="48"/>
    </row>
    <row r="43" spans="1:20" ht="63.75" x14ac:dyDescent="0.25">
      <c r="A43" s="26"/>
      <c r="B43" s="39" t="s">
        <v>29</v>
      </c>
      <c r="C43" s="26"/>
      <c r="D43" s="26">
        <v>0</v>
      </c>
      <c r="E43" s="40">
        <v>0</v>
      </c>
      <c r="F43" s="40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42"/>
      <c r="O43" s="42"/>
      <c r="P43" s="138"/>
      <c r="Q43" s="61"/>
      <c r="R43" s="61"/>
      <c r="S43" s="48"/>
    </row>
    <row r="44" spans="1:20" ht="51" x14ac:dyDescent="0.25">
      <c r="A44" s="26"/>
      <c r="B44" s="39" t="s">
        <v>30</v>
      </c>
      <c r="C44" s="26"/>
      <c r="D44" s="26">
        <v>1580874.17</v>
      </c>
      <c r="E44" s="40">
        <v>1580874.17</v>
      </c>
      <c r="F44" s="40">
        <v>293084.26</v>
      </c>
      <c r="G44" s="37">
        <v>293084.26</v>
      </c>
      <c r="H44" s="37">
        <v>1084350.1499999999</v>
      </c>
      <c r="I44" s="37">
        <v>1084350.1499999999</v>
      </c>
      <c r="J44" s="37">
        <v>203439.76</v>
      </c>
      <c r="K44" s="37">
        <v>203439.76</v>
      </c>
      <c r="L44" s="37">
        <v>0</v>
      </c>
      <c r="M44" s="37">
        <v>0</v>
      </c>
      <c r="N44" s="42"/>
      <c r="O44" s="42"/>
      <c r="P44" s="39"/>
      <c r="Q44" s="26"/>
      <c r="R44" s="26"/>
      <c r="S44" s="26"/>
    </row>
    <row r="45" spans="1:20" ht="63.75" x14ac:dyDescent="0.25">
      <c r="A45" s="133"/>
      <c r="B45" s="43" t="s">
        <v>31</v>
      </c>
      <c r="C45" s="44"/>
      <c r="D45" s="62">
        <v>1049981.3799999999</v>
      </c>
      <c r="E45" s="62">
        <v>1049981.3799999999</v>
      </c>
      <c r="F45" s="62">
        <v>46977.869999999995</v>
      </c>
      <c r="G45" s="62">
        <v>46977.869999999995</v>
      </c>
      <c r="H45" s="62">
        <v>818329.76</v>
      </c>
      <c r="I45" s="62">
        <v>818329.76</v>
      </c>
      <c r="J45" s="62">
        <v>184673.75</v>
      </c>
      <c r="K45" s="62">
        <v>184673.75</v>
      </c>
      <c r="L45" s="62">
        <v>0</v>
      </c>
      <c r="M45" s="63">
        <v>0</v>
      </c>
      <c r="N45" s="64"/>
      <c r="O45" s="64"/>
      <c r="P45" s="65" t="s">
        <v>32</v>
      </c>
      <c r="Q45" s="37">
        <v>99.8</v>
      </c>
      <c r="R45" s="37">
        <v>99.8</v>
      </c>
      <c r="S45" s="42">
        <f t="shared" ref="S45:S54" si="2">IFERROR(R45/Q45,0)</f>
        <v>1</v>
      </c>
    </row>
    <row r="46" spans="1:20" ht="114.75" x14ac:dyDescent="0.25">
      <c r="A46" s="134"/>
      <c r="B46" s="49"/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2"/>
      <c r="N46" s="54"/>
      <c r="O46" s="54"/>
      <c r="P46" s="65" t="s">
        <v>33</v>
      </c>
      <c r="Q46" s="37">
        <v>88</v>
      </c>
      <c r="R46" s="37">
        <v>88</v>
      </c>
      <c r="S46" s="42">
        <f t="shared" si="2"/>
        <v>1</v>
      </c>
    </row>
    <row r="47" spans="1:20" ht="114.75" x14ac:dyDescent="0.25">
      <c r="A47" s="134"/>
      <c r="B47" s="49"/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2"/>
      <c r="N47" s="54"/>
      <c r="O47" s="54"/>
      <c r="P47" s="65" t="s">
        <v>34</v>
      </c>
      <c r="Q47" s="37">
        <v>100</v>
      </c>
      <c r="R47" s="37">
        <v>100</v>
      </c>
      <c r="S47" s="42">
        <f t="shared" si="2"/>
        <v>1</v>
      </c>
    </row>
    <row r="48" spans="1:20" ht="89.25" x14ac:dyDescent="0.25">
      <c r="A48" s="134"/>
      <c r="B48" s="49"/>
      <c r="C48" s="50"/>
      <c r="D48" s="51"/>
      <c r="E48" s="51"/>
      <c r="F48" s="51"/>
      <c r="G48" s="51"/>
      <c r="H48" s="51"/>
      <c r="I48" s="51"/>
      <c r="J48" s="51"/>
      <c r="K48" s="51"/>
      <c r="L48" s="51"/>
      <c r="M48" s="52"/>
      <c r="N48" s="54"/>
      <c r="O48" s="54"/>
      <c r="P48" s="65" t="s">
        <v>35</v>
      </c>
      <c r="Q48" s="37">
        <v>100</v>
      </c>
      <c r="R48" s="37">
        <v>100</v>
      </c>
      <c r="S48" s="42">
        <f t="shared" si="2"/>
        <v>1</v>
      </c>
    </row>
    <row r="49" spans="1:19" ht="76.5" x14ac:dyDescent="0.25">
      <c r="A49" s="134"/>
      <c r="B49" s="49"/>
      <c r="C49" s="50"/>
      <c r="D49" s="51"/>
      <c r="E49" s="51"/>
      <c r="F49" s="51"/>
      <c r="G49" s="51"/>
      <c r="H49" s="51"/>
      <c r="I49" s="51"/>
      <c r="J49" s="51"/>
      <c r="K49" s="51"/>
      <c r="L49" s="51"/>
      <c r="M49" s="52"/>
      <c r="N49" s="54"/>
      <c r="O49" s="54"/>
      <c r="P49" s="40" t="s">
        <v>36</v>
      </c>
      <c r="Q49" s="37">
        <v>80</v>
      </c>
      <c r="R49" s="37">
        <v>80</v>
      </c>
      <c r="S49" s="42">
        <f t="shared" si="2"/>
        <v>1</v>
      </c>
    </row>
    <row r="50" spans="1:19" ht="76.5" x14ac:dyDescent="0.25">
      <c r="A50" s="134"/>
      <c r="B50" s="49"/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2"/>
      <c r="N50" s="54"/>
      <c r="O50" s="54"/>
      <c r="P50" s="40" t="s">
        <v>37</v>
      </c>
      <c r="Q50" s="37">
        <v>0.5</v>
      </c>
      <c r="R50" s="37">
        <v>2.4</v>
      </c>
      <c r="S50" s="42">
        <f t="shared" si="2"/>
        <v>4.8</v>
      </c>
    </row>
    <row r="51" spans="1:19" ht="25.5" x14ac:dyDescent="0.25">
      <c r="A51" s="134"/>
      <c r="B51" s="49"/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2"/>
      <c r="N51" s="54"/>
      <c r="O51" s="54"/>
      <c r="P51" s="40" t="s">
        <v>38</v>
      </c>
      <c r="Q51" s="37">
        <v>75</v>
      </c>
      <c r="R51" s="37">
        <v>75</v>
      </c>
      <c r="S51" s="42">
        <f t="shared" si="2"/>
        <v>1</v>
      </c>
    </row>
    <row r="52" spans="1:19" ht="102" x14ac:dyDescent="0.25">
      <c r="A52" s="134"/>
      <c r="B52" s="49"/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2"/>
      <c r="N52" s="54"/>
      <c r="O52" s="54"/>
      <c r="P52" s="40" t="s">
        <v>39</v>
      </c>
      <c r="Q52" s="37">
        <v>100</v>
      </c>
      <c r="R52" s="37">
        <v>100</v>
      </c>
      <c r="S52" s="42">
        <f t="shared" si="2"/>
        <v>1</v>
      </c>
    </row>
    <row r="53" spans="1:19" ht="63.75" x14ac:dyDescent="0.25">
      <c r="A53" s="134"/>
      <c r="B53" s="49"/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2"/>
      <c r="N53" s="54"/>
      <c r="O53" s="54"/>
      <c r="P53" s="40" t="s">
        <v>40</v>
      </c>
      <c r="Q53" s="37">
        <v>32</v>
      </c>
      <c r="R53" s="37">
        <v>23</v>
      </c>
      <c r="S53" s="42">
        <f t="shared" si="2"/>
        <v>0.71875</v>
      </c>
    </row>
    <row r="54" spans="1:19" ht="76.5" x14ac:dyDescent="0.25">
      <c r="A54" s="135"/>
      <c r="B54" s="5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8"/>
      <c r="N54" s="60"/>
      <c r="O54" s="60"/>
      <c r="P54" s="40" t="s">
        <v>41</v>
      </c>
      <c r="Q54" s="37">
        <v>82</v>
      </c>
      <c r="R54" s="37">
        <v>85</v>
      </c>
      <c r="S54" s="42">
        <f t="shared" si="2"/>
        <v>1.0365853658536586</v>
      </c>
    </row>
    <row r="55" spans="1:19" ht="63.75" x14ac:dyDescent="0.25">
      <c r="A55" s="26"/>
      <c r="B55" s="39" t="s">
        <v>42</v>
      </c>
      <c r="C55" s="26"/>
      <c r="D55" s="40">
        <v>5391.03</v>
      </c>
      <c r="E55" s="40">
        <v>5391.03</v>
      </c>
      <c r="F55" s="37">
        <v>5391.03</v>
      </c>
      <c r="G55" s="37">
        <v>5391.03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42"/>
      <c r="O55" s="42"/>
      <c r="P55" s="66"/>
      <c r="Q55" s="61"/>
      <c r="R55" s="61"/>
      <c r="S55" s="26"/>
    </row>
    <row r="56" spans="1:19" ht="25.5" x14ac:dyDescent="0.25">
      <c r="A56" s="26"/>
      <c r="B56" s="67" t="s">
        <v>43</v>
      </c>
      <c r="C56" s="26"/>
      <c r="D56" s="40">
        <v>458129.87999999989</v>
      </c>
      <c r="E56" s="40">
        <v>458129.87999999989</v>
      </c>
      <c r="F56" s="37">
        <v>195013.69999999998</v>
      </c>
      <c r="G56" s="37">
        <v>195013.69999999998</v>
      </c>
      <c r="H56" s="37">
        <v>251068.57999999996</v>
      </c>
      <c r="I56" s="37">
        <v>251068.57999999996</v>
      </c>
      <c r="J56" s="37">
        <v>12047.599999999999</v>
      </c>
      <c r="K56" s="37">
        <v>12047.599999999999</v>
      </c>
      <c r="L56" s="37">
        <v>0</v>
      </c>
      <c r="M56" s="37">
        <v>0</v>
      </c>
      <c r="N56" s="42"/>
      <c r="O56" s="42"/>
      <c r="P56" s="39"/>
      <c r="Q56" s="26"/>
      <c r="R56" s="26"/>
      <c r="S56" s="26"/>
    </row>
    <row r="57" spans="1:19" ht="25.5" x14ac:dyDescent="0.25">
      <c r="A57" s="26"/>
      <c r="B57" s="39" t="s">
        <v>44</v>
      </c>
      <c r="C57" s="26"/>
      <c r="D57" s="40">
        <v>9660.6899999999987</v>
      </c>
      <c r="E57" s="40">
        <v>9660.6899999999987</v>
      </c>
      <c r="F57" s="37">
        <v>0</v>
      </c>
      <c r="G57" s="37">
        <v>0</v>
      </c>
      <c r="H57" s="37">
        <v>9622.0499999999993</v>
      </c>
      <c r="I57" s="37">
        <v>9622.0499999999993</v>
      </c>
      <c r="J57" s="37">
        <v>38.64</v>
      </c>
      <c r="K57" s="37">
        <v>38.64</v>
      </c>
      <c r="L57" s="37">
        <v>0</v>
      </c>
      <c r="M57" s="37">
        <v>0</v>
      </c>
      <c r="N57" s="42"/>
      <c r="O57" s="42"/>
      <c r="P57" s="198"/>
      <c r="Q57" s="61"/>
      <c r="R57" s="61"/>
      <c r="S57" s="26"/>
    </row>
    <row r="58" spans="1:19" ht="25.5" x14ac:dyDescent="0.25">
      <c r="A58" s="26"/>
      <c r="B58" s="39" t="s">
        <v>45</v>
      </c>
      <c r="C58" s="26"/>
      <c r="D58" s="40">
        <v>444539.72</v>
      </c>
      <c r="E58" s="40">
        <v>444539.72</v>
      </c>
      <c r="F58" s="37">
        <v>193238.9</v>
      </c>
      <c r="G58" s="37">
        <v>193238.9</v>
      </c>
      <c r="H58" s="37">
        <v>239448.30999999997</v>
      </c>
      <c r="I58" s="37">
        <v>239448.30999999997</v>
      </c>
      <c r="J58" s="37">
        <v>11852.509999999998</v>
      </c>
      <c r="K58" s="37">
        <v>11852.509999999998</v>
      </c>
      <c r="L58" s="37">
        <v>0</v>
      </c>
      <c r="M58" s="37">
        <v>0</v>
      </c>
      <c r="N58" s="42"/>
      <c r="O58" s="42"/>
      <c r="P58" s="199"/>
      <c r="Q58" s="61"/>
      <c r="R58" s="61"/>
      <c r="S58" s="26"/>
    </row>
    <row r="59" spans="1:19" ht="25.5" x14ac:dyDescent="0.25">
      <c r="A59" s="26"/>
      <c r="B59" s="39" t="s">
        <v>46</v>
      </c>
      <c r="C59" s="26"/>
      <c r="D59" s="40">
        <v>3929.47</v>
      </c>
      <c r="E59" s="40">
        <v>3929.47</v>
      </c>
      <c r="F59" s="37">
        <v>1774.8</v>
      </c>
      <c r="G59" s="37">
        <v>1774.8</v>
      </c>
      <c r="H59" s="37">
        <v>1998.22</v>
      </c>
      <c r="I59" s="37">
        <v>1998.22</v>
      </c>
      <c r="J59" s="37">
        <v>156.45000000000002</v>
      </c>
      <c r="K59" s="37">
        <v>156.45000000000002</v>
      </c>
      <c r="L59" s="37">
        <v>0</v>
      </c>
      <c r="M59" s="37">
        <v>0</v>
      </c>
      <c r="N59" s="42"/>
      <c r="O59" s="42"/>
      <c r="P59" s="199"/>
      <c r="Q59" s="61"/>
      <c r="R59" s="61"/>
      <c r="S59" s="26"/>
    </row>
    <row r="60" spans="1:19" ht="25.5" x14ac:dyDescent="0.25">
      <c r="A60" s="26"/>
      <c r="B60" s="67" t="s">
        <v>47</v>
      </c>
      <c r="C60" s="26"/>
      <c r="D60" s="40">
        <v>0</v>
      </c>
      <c r="E60" s="40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42"/>
      <c r="O60" s="42"/>
      <c r="P60" s="200"/>
      <c r="Q60" s="61"/>
      <c r="R60" s="61"/>
      <c r="S60" s="26"/>
    </row>
    <row r="61" spans="1:19" ht="51" x14ac:dyDescent="0.25">
      <c r="A61" s="26"/>
      <c r="B61" s="39" t="s">
        <v>48</v>
      </c>
      <c r="C61" s="26"/>
      <c r="D61" s="40">
        <v>72762.91</v>
      </c>
      <c r="E61" s="40">
        <v>72762.91</v>
      </c>
      <c r="F61" s="37">
        <v>51092.69</v>
      </c>
      <c r="G61" s="37">
        <v>51092.69</v>
      </c>
      <c r="H61" s="37">
        <v>14951.81</v>
      </c>
      <c r="I61" s="37">
        <v>14951.81</v>
      </c>
      <c r="J61" s="37">
        <v>6718.41</v>
      </c>
      <c r="K61" s="37">
        <v>6718.41</v>
      </c>
      <c r="L61" s="37">
        <v>0</v>
      </c>
      <c r="M61" s="37">
        <v>0</v>
      </c>
      <c r="N61" s="42"/>
      <c r="O61" s="42"/>
      <c r="P61" s="39"/>
      <c r="Q61" s="26"/>
      <c r="R61" s="26"/>
      <c r="S61" s="26"/>
    </row>
    <row r="62" spans="1:19" ht="76.5" x14ac:dyDescent="0.25">
      <c r="A62" s="26"/>
      <c r="B62" s="39" t="s">
        <v>49</v>
      </c>
      <c r="C62" s="26"/>
      <c r="D62" s="40">
        <v>13268.8</v>
      </c>
      <c r="E62" s="40">
        <v>13268.8</v>
      </c>
      <c r="F62" s="37">
        <v>0</v>
      </c>
      <c r="G62" s="37">
        <v>0</v>
      </c>
      <c r="H62" s="37">
        <v>6634.4</v>
      </c>
      <c r="I62" s="37">
        <v>6634.4</v>
      </c>
      <c r="J62" s="37">
        <v>6634.4</v>
      </c>
      <c r="K62" s="37">
        <v>6634.4</v>
      </c>
      <c r="L62" s="37">
        <v>0</v>
      </c>
      <c r="M62" s="37">
        <v>0</v>
      </c>
      <c r="N62" s="42"/>
      <c r="O62" s="42"/>
      <c r="P62" s="39" t="s">
        <v>50</v>
      </c>
      <c r="Q62" s="26">
        <v>100</v>
      </c>
      <c r="R62" s="26">
        <v>100</v>
      </c>
      <c r="S62" s="48">
        <f t="shared" ref="S62:S63" si="3">IFERROR(R62/Q62,0)</f>
        <v>1</v>
      </c>
    </row>
    <row r="63" spans="1:19" ht="76.5" x14ac:dyDescent="0.25">
      <c r="A63" s="26"/>
      <c r="B63" s="39" t="s">
        <v>51</v>
      </c>
      <c r="C63" s="26"/>
      <c r="D63" s="40">
        <v>59494.110000000008</v>
      </c>
      <c r="E63" s="40">
        <v>59494.110000000008</v>
      </c>
      <c r="F63" s="37">
        <v>51092.69</v>
      </c>
      <c r="G63" s="37">
        <v>51092.69</v>
      </c>
      <c r="H63" s="37">
        <v>8317.41</v>
      </c>
      <c r="I63" s="37">
        <v>8317.41</v>
      </c>
      <c r="J63" s="37">
        <v>84.01</v>
      </c>
      <c r="K63" s="37">
        <v>84.01</v>
      </c>
      <c r="L63" s="37">
        <v>0</v>
      </c>
      <c r="M63" s="37">
        <v>0</v>
      </c>
      <c r="N63" s="42"/>
      <c r="O63" s="42"/>
      <c r="P63" s="39" t="s">
        <v>52</v>
      </c>
      <c r="Q63" s="26">
        <v>91</v>
      </c>
      <c r="R63" s="26">
        <v>91</v>
      </c>
      <c r="S63" s="48">
        <f t="shared" si="3"/>
        <v>1</v>
      </c>
    </row>
    <row r="64" spans="1:19" ht="63.75" x14ac:dyDescent="0.25">
      <c r="A64" s="26"/>
      <c r="B64" s="39" t="s">
        <v>53</v>
      </c>
      <c r="C64" s="26"/>
      <c r="D64" s="40">
        <v>0</v>
      </c>
      <c r="E64" s="40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42"/>
      <c r="O64" s="42"/>
      <c r="P64" s="68"/>
      <c r="Q64" s="26"/>
      <c r="R64" s="26"/>
      <c r="S64" s="48"/>
    </row>
    <row r="65" spans="1:19" ht="38.25" x14ac:dyDescent="0.25">
      <c r="A65" s="26"/>
      <c r="B65" s="39" t="s">
        <v>54</v>
      </c>
      <c r="C65" s="26"/>
      <c r="D65" s="40">
        <v>15109.15</v>
      </c>
      <c r="E65" s="40">
        <v>15109.15</v>
      </c>
      <c r="F65" s="37">
        <v>0</v>
      </c>
      <c r="G65" s="37">
        <v>0</v>
      </c>
      <c r="H65" s="37">
        <v>600</v>
      </c>
      <c r="I65" s="37">
        <v>600</v>
      </c>
      <c r="J65" s="37">
        <v>14509.15</v>
      </c>
      <c r="K65" s="37">
        <v>14509.15</v>
      </c>
      <c r="L65" s="37">
        <v>0</v>
      </c>
      <c r="M65" s="37">
        <v>0</v>
      </c>
      <c r="N65" s="42">
        <v>1</v>
      </c>
      <c r="O65" s="42">
        <v>1</v>
      </c>
      <c r="P65" s="39"/>
      <c r="Q65" s="26"/>
      <c r="R65" s="26"/>
      <c r="S65" s="26"/>
    </row>
    <row r="66" spans="1:19" ht="38.25" x14ac:dyDescent="0.25">
      <c r="A66" s="26"/>
      <c r="B66" s="23" t="s">
        <v>358</v>
      </c>
      <c r="C66" s="26"/>
      <c r="D66" s="40">
        <v>15109.15</v>
      </c>
      <c r="E66" s="40">
        <v>15109.15</v>
      </c>
      <c r="F66" s="37">
        <v>0</v>
      </c>
      <c r="G66" s="37">
        <v>0</v>
      </c>
      <c r="H66" s="37">
        <v>600</v>
      </c>
      <c r="I66" s="37">
        <v>600</v>
      </c>
      <c r="J66" s="37">
        <v>14509.15</v>
      </c>
      <c r="K66" s="37">
        <v>14509.15</v>
      </c>
      <c r="L66" s="37">
        <v>0</v>
      </c>
      <c r="M66" s="37">
        <v>0</v>
      </c>
      <c r="N66" s="42"/>
      <c r="O66" s="42"/>
      <c r="P66" s="39"/>
      <c r="Q66" s="26"/>
      <c r="R66" s="26"/>
      <c r="S66" s="26"/>
    </row>
    <row r="67" spans="1:19" ht="38.25" x14ac:dyDescent="0.25">
      <c r="A67" s="26"/>
      <c r="B67" s="39" t="s">
        <v>55</v>
      </c>
      <c r="C67" s="26"/>
      <c r="D67" s="40">
        <v>0</v>
      </c>
      <c r="E67" s="40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42"/>
      <c r="O67" s="42"/>
      <c r="P67" s="66"/>
      <c r="Q67" s="61"/>
      <c r="R67" s="61"/>
      <c r="S67" s="26"/>
    </row>
    <row r="68" spans="1:19" ht="38.25" x14ac:dyDescent="0.25">
      <c r="A68" s="26"/>
      <c r="B68" s="39" t="s">
        <v>56</v>
      </c>
      <c r="C68" s="26"/>
      <c r="D68" s="40">
        <v>0</v>
      </c>
      <c r="E68" s="40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42"/>
      <c r="O68" s="42"/>
      <c r="P68" s="66"/>
      <c r="Q68" s="61"/>
      <c r="R68" s="61"/>
      <c r="S68" s="26"/>
    </row>
    <row r="69" spans="1:19" ht="76.5" x14ac:dyDescent="0.25">
      <c r="A69" s="26"/>
      <c r="B69" s="39" t="s">
        <v>57</v>
      </c>
      <c r="C69" s="26"/>
      <c r="D69" s="40">
        <v>0</v>
      </c>
      <c r="E69" s="40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42"/>
      <c r="O69" s="42"/>
      <c r="P69" s="66"/>
      <c r="Q69" s="61"/>
      <c r="R69" s="61"/>
      <c r="S69" s="26"/>
    </row>
    <row r="70" spans="1:19" ht="63.75" x14ac:dyDescent="0.25">
      <c r="A70" s="133"/>
      <c r="B70" s="23" t="s">
        <v>58</v>
      </c>
      <c r="C70" s="44"/>
      <c r="D70" s="45">
        <v>15109.15</v>
      </c>
      <c r="E70" s="45">
        <v>15109.15</v>
      </c>
      <c r="F70" s="46">
        <v>0</v>
      </c>
      <c r="G70" s="46">
        <v>0</v>
      </c>
      <c r="H70" s="46">
        <v>600</v>
      </c>
      <c r="I70" s="46">
        <v>600</v>
      </c>
      <c r="J70" s="46">
        <v>14509.15</v>
      </c>
      <c r="K70" s="46">
        <v>14509.15</v>
      </c>
      <c r="L70" s="46">
        <v>0</v>
      </c>
      <c r="M70" s="46">
        <v>0</v>
      </c>
      <c r="N70" s="47"/>
      <c r="O70" s="47"/>
      <c r="P70" s="39" t="s">
        <v>59</v>
      </c>
      <c r="Q70" s="26">
        <v>92.5</v>
      </c>
      <c r="R70" s="26">
        <v>103.9</v>
      </c>
      <c r="S70" s="48">
        <f t="shared" ref="S70:S71" si="4">IFERROR(R70/Q70,0)</f>
        <v>1.1232432432432433</v>
      </c>
    </row>
    <row r="71" spans="1:19" ht="89.25" x14ac:dyDescent="0.25">
      <c r="A71" s="135"/>
      <c r="B71" s="55"/>
      <c r="C71" s="56"/>
      <c r="D71" s="57"/>
      <c r="E71" s="57"/>
      <c r="F71" s="58"/>
      <c r="G71" s="58"/>
      <c r="H71" s="58"/>
      <c r="I71" s="58"/>
      <c r="J71" s="58"/>
      <c r="K71" s="58"/>
      <c r="L71" s="58"/>
      <c r="M71" s="59"/>
      <c r="N71" s="60"/>
      <c r="O71" s="60"/>
      <c r="P71" s="39" t="s">
        <v>60</v>
      </c>
      <c r="Q71" s="26">
        <v>100</v>
      </c>
      <c r="R71" s="26">
        <v>100</v>
      </c>
      <c r="S71" s="48">
        <f t="shared" si="4"/>
        <v>1</v>
      </c>
    </row>
    <row r="72" spans="1:19" ht="38.25" x14ac:dyDescent="0.25">
      <c r="A72" s="26"/>
      <c r="B72" s="39" t="s">
        <v>61</v>
      </c>
      <c r="C72" s="26"/>
      <c r="D72" s="40">
        <v>0</v>
      </c>
      <c r="E72" s="40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42"/>
      <c r="O72" s="42"/>
      <c r="P72" s="66"/>
      <c r="Q72" s="61"/>
      <c r="R72" s="61"/>
      <c r="S72" s="26"/>
    </row>
    <row r="73" spans="1:19" ht="25.5" x14ac:dyDescent="0.25">
      <c r="A73" s="26"/>
      <c r="B73" s="39" t="s">
        <v>62</v>
      </c>
      <c r="C73" s="26"/>
      <c r="D73" s="40">
        <v>6434.119999999999</v>
      </c>
      <c r="E73" s="40">
        <v>6434.119999999999</v>
      </c>
      <c r="F73" s="37">
        <v>0</v>
      </c>
      <c r="G73" s="37">
        <v>0</v>
      </c>
      <c r="H73" s="37">
        <v>3850.3099999999995</v>
      </c>
      <c r="I73" s="37">
        <v>3850.3099999999995</v>
      </c>
      <c r="J73" s="37">
        <v>2583.81</v>
      </c>
      <c r="K73" s="37">
        <v>2583.81</v>
      </c>
      <c r="L73" s="37">
        <v>0</v>
      </c>
      <c r="M73" s="37">
        <v>0</v>
      </c>
      <c r="N73" s="42">
        <v>1</v>
      </c>
      <c r="O73" s="42">
        <v>1</v>
      </c>
      <c r="P73" s="39"/>
      <c r="Q73" s="26"/>
      <c r="R73" s="26"/>
      <c r="S73" s="26"/>
    </row>
    <row r="74" spans="1:19" ht="51" x14ac:dyDescent="0.25">
      <c r="A74" s="26"/>
      <c r="B74" s="39" t="s">
        <v>63</v>
      </c>
      <c r="C74" s="26"/>
      <c r="D74" s="40">
        <v>6434.119999999999</v>
      </c>
      <c r="E74" s="40">
        <v>6434.119999999999</v>
      </c>
      <c r="F74" s="37">
        <v>0</v>
      </c>
      <c r="G74" s="37">
        <v>0</v>
      </c>
      <c r="H74" s="37">
        <v>3850.3099999999995</v>
      </c>
      <c r="I74" s="37">
        <v>3850.3099999999995</v>
      </c>
      <c r="J74" s="37">
        <v>2583.81</v>
      </c>
      <c r="K74" s="37">
        <v>2583.81</v>
      </c>
      <c r="L74" s="37">
        <v>0</v>
      </c>
      <c r="M74" s="37">
        <v>0</v>
      </c>
      <c r="N74" s="42"/>
      <c r="O74" s="42"/>
      <c r="P74" s="39" t="s">
        <v>64</v>
      </c>
      <c r="Q74" s="26">
        <v>95.1</v>
      </c>
      <c r="R74" s="26">
        <v>97</v>
      </c>
      <c r="S74" s="48">
        <f t="shared" ref="S74:S76" si="5">IFERROR(R74/Q74,0)</f>
        <v>1.0199789695057835</v>
      </c>
    </row>
    <row r="75" spans="1:19" ht="51" x14ac:dyDescent="0.25">
      <c r="A75" s="26"/>
      <c r="B75" s="39" t="s">
        <v>65</v>
      </c>
      <c r="C75" s="26"/>
      <c r="D75" s="40">
        <v>0</v>
      </c>
      <c r="E75" s="40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42"/>
      <c r="O75" s="42"/>
      <c r="P75" s="39" t="s">
        <v>66</v>
      </c>
      <c r="Q75" s="26">
        <v>10011</v>
      </c>
      <c r="R75" s="26">
        <v>8318</v>
      </c>
      <c r="S75" s="48">
        <f t="shared" si="5"/>
        <v>0.83088602537209066</v>
      </c>
    </row>
    <row r="76" spans="1:19" ht="63.75" x14ac:dyDescent="0.25">
      <c r="A76" s="26"/>
      <c r="B76" s="39" t="s">
        <v>67</v>
      </c>
      <c r="C76" s="26"/>
      <c r="D76" s="40">
        <v>0</v>
      </c>
      <c r="E76" s="40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42"/>
      <c r="O76" s="42"/>
      <c r="P76" s="39" t="s">
        <v>68</v>
      </c>
      <c r="Q76" s="26">
        <v>7</v>
      </c>
      <c r="R76" s="26">
        <v>7</v>
      </c>
      <c r="S76" s="48">
        <f t="shared" si="5"/>
        <v>1</v>
      </c>
    </row>
    <row r="77" spans="1:19" ht="38.25" x14ac:dyDescent="0.25">
      <c r="A77" s="26"/>
      <c r="B77" s="39" t="s">
        <v>69</v>
      </c>
      <c r="C77" s="26"/>
      <c r="D77" s="40">
        <v>34638.910000000003</v>
      </c>
      <c r="E77" s="40">
        <v>34638.910000000003</v>
      </c>
      <c r="F77" s="37">
        <v>0</v>
      </c>
      <c r="G77" s="37">
        <v>0</v>
      </c>
      <c r="H77" s="37">
        <v>34638.910000000003</v>
      </c>
      <c r="I77" s="37">
        <v>34638.910000000003</v>
      </c>
      <c r="J77" s="37">
        <v>0</v>
      </c>
      <c r="K77" s="37">
        <v>0</v>
      </c>
      <c r="L77" s="37">
        <v>0</v>
      </c>
      <c r="M77" s="37">
        <v>0</v>
      </c>
      <c r="N77" s="42">
        <v>1</v>
      </c>
      <c r="O77" s="42">
        <v>1</v>
      </c>
      <c r="P77" s="39"/>
      <c r="Q77" s="26"/>
      <c r="R77" s="26"/>
      <c r="S77" s="26"/>
    </row>
    <row r="78" spans="1:19" ht="114.75" x14ac:dyDescent="0.25">
      <c r="A78" s="26"/>
      <c r="B78" s="39" t="s">
        <v>70</v>
      </c>
      <c r="C78" s="26"/>
      <c r="D78" s="40">
        <v>0</v>
      </c>
      <c r="E78" s="40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42"/>
      <c r="O78" s="42"/>
      <c r="P78" s="39" t="s">
        <v>71</v>
      </c>
      <c r="Q78" s="26">
        <v>93.5</v>
      </c>
      <c r="R78" s="26">
        <v>100</v>
      </c>
      <c r="S78" s="48">
        <f t="shared" ref="S78:S85" si="6">IFERROR(R78/Q78,0)</f>
        <v>1.0695187165775402</v>
      </c>
    </row>
    <row r="79" spans="1:19" ht="76.5" x14ac:dyDescent="0.25">
      <c r="A79" s="26"/>
      <c r="B79" s="39" t="s">
        <v>72</v>
      </c>
      <c r="C79" s="26"/>
      <c r="D79" s="40">
        <v>30917.910000000003</v>
      </c>
      <c r="E79" s="40">
        <v>30917.910000000003</v>
      </c>
      <c r="F79" s="37">
        <v>0</v>
      </c>
      <c r="G79" s="37">
        <v>0</v>
      </c>
      <c r="H79" s="37">
        <v>30917.910000000003</v>
      </c>
      <c r="I79" s="37">
        <v>30917.910000000003</v>
      </c>
      <c r="J79" s="37">
        <v>0</v>
      </c>
      <c r="K79" s="37">
        <v>0</v>
      </c>
      <c r="L79" s="37">
        <v>0</v>
      </c>
      <c r="M79" s="37">
        <v>0</v>
      </c>
      <c r="N79" s="42"/>
      <c r="O79" s="42"/>
      <c r="P79" s="39" t="s">
        <v>73</v>
      </c>
      <c r="Q79" s="26">
        <v>44</v>
      </c>
      <c r="R79" s="26">
        <v>42</v>
      </c>
      <c r="S79" s="48">
        <f t="shared" si="6"/>
        <v>0.95454545454545459</v>
      </c>
    </row>
    <row r="80" spans="1:19" ht="76.5" customHeight="1" x14ac:dyDescent="0.25">
      <c r="A80" s="133"/>
      <c r="B80" s="23" t="s">
        <v>74</v>
      </c>
      <c r="C80" s="44"/>
      <c r="D80" s="45">
        <v>3721</v>
      </c>
      <c r="E80" s="45">
        <v>3721</v>
      </c>
      <c r="F80" s="46">
        <v>0</v>
      </c>
      <c r="G80" s="46">
        <v>0</v>
      </c>
      <c r="H80" s="46">
        <v>3721</v>
      </c>
      <c r="I80" s="46">
        <v>3721</v>
      </c>
      <c r="J80" s="46">
        <v>0</v>
      </c>
      <c r="K80" s="46">
        <v>0</v>
      </c>
      <c r="L80" s="46">
        <v>0</v>
      </c>
      <c r="M80" s="46">
        <v>0</v>
      </c>
      <c r="N80" s="47"/>
      <c r="O80" s="47"/>
      <c r="P80" s="39" t="s">
        <v>75</v>
      </c>
      <c r="Q80" s="26">
        <v>100</v>
      </c>
      <c r="R80" s="26">
        <v>100</v>
      </c>
      <c r="S80" s="48">
        <f t="shared" si="6"/>
        <v>1</v>
      </c>
    </row>
    <row r="81" spans="1:19" ht="25.5" x14ac:dyDescent="0.25">
      <c r="A81" s="134"/>
      <c r="B81" s="49"/>
      <c r="C81" s="50"/>
      <c r="D81" s="51"/>
      <c r="E81" s="51"/>
      <c r="F81" s="52"/>
      <c r="G81" s="52"/>
      <c r="H81" s="52"/>
      <c r="I81" s="52"/>
      <c r="J81" s="52"/>
      <c r="K81" s="52"/>
      <c r="L81" s="52"/>
      <c r="M81" s="53"/>
      <c r="N81" s="54"/>
      <c r="O81" s="54"/>
      <c r="P81" s="39" t="s">
        <v>76</v>
      </c>
      <c r="Q81" s="26">
        <v>128</v>
      </c>
      <c r="R81" s="26">
        <v>139</v>
      </c>
      <c r="S81" s="48">
        <f t="shared" si="6"/>
        <v>1.0859375</v>
      </c>
    </row>
    <row r="82" spans="1:19" x14ac:dyDescent="0.25">
      <c r="A82" s="134"/>
      <c r="B82" s="49"/>
      <c r="C82" s="50"/>
      <c r="D82" s="51"/>
      <c r="E82" s="51"/>
      <c r="F82" s="52"/>
      <c r="G82" s="52"/>
      <c r="H82" s="52"/>
      <c r="I82" s="52"/>
      <c r="J82" s="52"/>
      <c r="K82" s="52"/>
      <c r="L82" s="52"/>
      <c r="M82" s="53"/>
      <c r="N82" s="54"/>
      <c r="O82" s="54"/>
      <c r="P82" s="39" t="s">
        <v>77</v>
      </c>
      <c r="Q82" s="26">
        <v>25</v>
      </c>
      <c r="R82" s="26">
        <v>21</v>
      </c>
      <c r="S82" s="48">
        <f t="shared" si="6"/>
        <v>0.84</v>
      </c>
    </row>
    <row r="83" spans="1:19" ht="38.25" x14ac:dyDescent="0.25">
      <c r="A83" s="134"/>
      <c r="B83" s="49"/>
      <c r="C83" s="50"/>
      <c r="D83" s="51"/>
      <c r="E83" s="51"/>
      <c r="F83" s="52"/>
      <c r="G83" s="52"/>
      <c r="H83" s="52"/>
      <c r="I83" s="52"/>
      <c r="J83" s="52"/>
      <c r="K83" s="52"/>
      <c r="L83" s="52"/>
      <c r="M83" s="53"/>
      <c r="N83" s="54"/>
      <c r="O83" s="54"/>
      <c r="P83" s="39" t="s">
        <v>78</v>
      </c>
      <c r="Q83" s="26">
        <v>50</v>
      </c>
      <c r="R83" s="26">
        <v>64</v>
      </c>
      <c r="S83" s="48">
        <f t="shared" si="6"/>
        <v>1.28</v>
      </c>
    </row>
    <row r="84" spans="1:19" ht="25.5" x14ac:dyDescent="0.25">
      <c r="A84" s="134"/>
      <c r="B84" s="49"/>
      <c r="C84" s="50"/>
      <c r="D84" s="51"/>
      <c r="E84" s="51"/>
      <c r="F84" s="52"/>
      <c r="G84" s="52"/>
      <c r="H84" s="52"/>
      <c r="I84" s="52"/>
      <c r="J84" s="52"/>
      <c r="K84" s="52"/>
      <c r="L84" s="52"/>
      <c r="M84" s="53"/>
      <c r="N84" s="54"/>
      <c r="O84" s="54"/>
      <c r="P84" s="39" t="s">
        <v>79</v>
      </c>
      <c r="Q84" s="26">
        <v>1</v>
      </c>
      <c r="R84" s="26">
        <v>3</v>
      </c>
      <c r="S84" s="48">
        <f t="shared" si="6"/>
        <v>3</v>
      </c>
    </row>
    <row r="85" spans="1:19" ht="38.25" x14ac:dyDescent="0.25">
      <c r="A85" s="135"/>
      <c r="B85" s="55"/>
      <c r="C85" s="56"/>
      <c r="D85" s="57"/>
      <c r="E85" s="57"/>
      <c r="F85" s="58"/>
      <c r="G85" s="58"/>
      <c r="H85" s="58"/>
      <c r="I85" s="58"/>
      <c r="J85" s="58"/>
      <c r="K85" s="58"/>
      <c r="L85" s="58"/>
      <c r="M85" s="59"/>
      <c r="N85" s="60"/>
      <c r="O85" s="60"/>
      <c r="P85" s="39" t="s">
        <v>80</v>
      </c>
      <c r="Q85" s="26">
        <v>5</v>
      </c>
      <c r="R85" s="26">
        <v>5</v>
      </c>
      <c r="S85" s="48">
        <f t="shared" si="6"/>
        <v>1</v>
      </c>
    </row>
    <row r="86" spans="1:19" ht="25.5" x14ac:dyDescent="0.25">
      <c r="A86" s="26"/>
      <c r="B86" s="39" t="s">
        <v>81</v>
      </c>
      <c r="C86" s="26"/>
      <c r="D86" s="40">
        <v>11857.75</v>
      </c>
      <c r="E86" s="40">
        <v>11857.75</v>
      </c>
      <c r="F86" s="37">
        <v>0</v>
      </c>
      <c r="G86" s="37">
        <v>0</v>
      </c>
      <c r="H86" s="37">
        <v>0</v>
      </c>
      <c r="I86" s="37">
        <v>0</v>
      </c>
      <c r="J86" s="37">
        <v>11857.75</v>
      </c>
      <c r="K86" s="37">
        <v>11857.75</v>
      </c>
      <c r="L86" s="37">
        <v>0</v>
      </c>
      <c r="M86" s="37">
        <v>0</v>
      </c>
      <c r="N86" s="42">
        <v>1</v>
      </c>
      <c r="O86" s="42">
        <v>1</v>
      </c>
      <c r="P86" s="39"/>
      <c r="Q86" s="26"/>
      <c r="R86" s="26"/>
      <c r="S86" s="26"/>
    </row>
    <row r="87" spans="1:19" ht="63.75" x14ac:dyDescent="0.25">
      <c r="A87" s="26"/>
      <c r="B87" s="39" t="s">
        <v>360</v>
      </c>
      <c r="C87" s="26"/>
      <c r="D87" s="40">
        <v>10282.19</v>
      </c>
      <c r="E87" s="40">
        <v>10282.19</v>
      </c>
      <c r="F87" s="37">
        <v>0</v>
      </c>
      <c r="G87" s="37">
        <v>0</v>
      </c>
      <c r="H87" s="37">
        <v>0</v>
      </c>
      <c r="I87" s="37">
        <v>0</v>
      </c>
      <c r="J87" s="37">
        <v>10282.19</v>
      </c>
      <c r="K87" s="37">
        <v>10282.19</v>
      </c>
      <c r="L87" s="37">
        <v>0</v>
      </c>
      <c r="M87" s="37">
        <v>0</v>
      </c>
      <c r="N87" s="42"/>
      <c r="O87" s="42"/>
      <c r="P87" s="39" t="s">
        <v>82</v>
      </c>
      <c r="Q87" s="26">
        <v>13</v>
      </c>
      <c r="R87" s="26">
        <v>13</v>
      </c>
      <c r="S87" s="48">
        <f t="shared" ref="S87:S90" si="7">IFERROR(R87/Q87,0)</f>
        <v>1</v>
      </c>
    </row>
    <row r="88" spans="1:19" ht="63.75" x14ac:dyDescent="0.25">
      <c r="A88" s="26"/>
      <c r="B88" s="39" t="s">
        <v>359</v>
      </c>
      <c r="C88" s="26"/>
      <c r="D88" s="40">
        <v>0</v>
      </c>
      <c r="E88" s="40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42"/>
      <c r="O88" s="42"/>
      <c r="P88" s="39" t="s">
        <v>83</v>
      </c>
      <c r="Q88" s="26">
        <v>13</v>
      </c>
      <c r="R88" s="26">
        <v>13</v>
      </c>
      <c r="S88" s="48">
        <f t="shared" si="7"/>
        <v>1</v>
      </c>
    </row>
    <row r="89" spans="1:19" ht="76.5" x14ac:dyDescent="0.25">
      <c r="A89" s="26"/>
      <c r="B89" s="39" t="s">
        <v>361</v>
      </c>
      <c r="C89" s="26"/>
      <c r="D89" s="40">
        <v>1489.16</v>
      </c>
      <c r="E89" s="40">
        <v>1489.16</v>
      </c>
      <c r="F89" s="37">
        <v>0</v>
      </c>
      <c r="G89" s="37">
        <v>0</v>
      </c>
      <c r="H89" s="37">
        <v>0</v>
      </c>
      <c r="I89" s="37">
        <v>0</v>
      </c>
      <c r="J89" s="37">
        <v>1489.16</v>
      </c>
      <c r="K89" s="37">
        <v>1489.16</v>
      </c>
      <c r="L89" s="37">
        <v>0</v>
      </c>
      <c r="M89" s="37">
        <v>0</v>
      </c>
      <c r="N89" s="42"/>
      <c r="O89" s="42"/>
      <c r="P89" s="39" t="s">
        <v>84</v>
      </c>
      <c r="Q89" s="26">
        <v>13</v>
      </c>
      <c r="R89" s="26">
        <v>13</v>
      </c>
      <c r="S89" s="48">
        <f t="shared" si="7"/>
        <v>1</v>
      </c>
    </row>
    <row r="90" spans="1:19" ht="63.75" x14ac:dyDescent="0.25">
      <c r="A90" s="26"/>
      <c r="B90" s="69" t="s">
        <v>362</v>
      </c>
      <c r="C90" s="26"/>
      <c r="D90" s="40">
        <v>0</v>
      </c>
      <c r="E90" s="40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42"/>
      <c r="O90" s="42"/>
      <c r="P90" s="39" t="s">
        <v>85</v>
      </c>
      <c r="Q90" s="26">
        <v>6</v>
      </c>
      <c r="R90" s="26">
        <v>6</v>
      </c>
      <c r="S90" s="26">
        <f t="shared" si="7"/>
        <v>1</v>
      </c>
    </row>
    <row r="91" spans="1:19" ht="25.5" x14ac:dyDescent="0.25">
      <c r="A91" s="26"/>
      <c r="B91" s="39" t="s">
        <v>363</v>
      </c>
      <c r="C91" s="26"/>
      <c r="D91" s="40">
        <v>86.4</v>
      </c>
      <c r="E91" s="40">
        <v>86.4</v>
      </c>
      <c r="F91" s="37">
        <v>0</v>
      </c>
      <c r="G91" s="37">
        <v>0</v>
      </c>
      <c r="H91" s="37">
        <v>0</v>
      </c>
      <c r="I91" s="37">
        <v>0</v>
      </c>
      <c r="J91" s="37">
        <v>86.4</v>
      </c>
      <c r="K91" s="37">
        <v>86.4</v>
      </c>
      <c r="L91" s="37">
        <v>0</v>
      </c>
      <c r="M91" s="37">
        <v>0</v>
      </c>
      <c r="N91" s="42"/>
      <c r="O91" s="42"/>
      <c r="P91" s="39"/>
      <c r="Q91" s="61"/>
      <c r="R91" s="61"/>
      <c r="S91" s="26"/>
    </row>
    <row r="92" spans="1:19" ht="38.25" x14ac:dyDescent="0.25">
      <c r="A92" s="26"/>
      <c r="B92" s="39" t="s">
        <v>86</v>
      </c>
      <c r="C92" s="26"/>
      <c r="D92" s="40">
        <v>0</v>
      </c>
      <c r="E92" s="40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42">
        <v>1</v>
      </c>
      <c r="O92" s="42">
        <v>0</v>
      </c>
      <c r="P92" s="39"/>
      <c r="Q92" s="70"/>
      <c r="R92" s="70"/>
      <c r="S92" s="71"/>
    </row>
    <row r="93" spans="1:19" ht="63.75" x14ac:dyDescent="0.25">
      <c r="A93" s="26"/>
      <c r="B93" s="39" t="s">
        <v>87</v>
      </c>
      <c r="C93" s="26"/>
      <c r="D93" s="40">
        <v>0</v>
      </c>
      <c r="E93" s="40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42"/>
      <c r="O93" s="42"/>
      <c r="P93" s="39" t="s">
        <v>88</v>
      </c>
      <c r="Q93" s="26">
        <v>59</v>
      </c>
      <c r="R93" s="26">
        <v>59</v>
      </c>
      <c r="S93" s="48">
        <f t="shared" ref="S93:S95" si="8">IFERROR(R93/Q93,0)</f>
        <v>1</v>
      </c>
    </row>
    <row r="94" spans="1:19" ht="89.25" x14ac:dyDescent="0.25">
      <c r="A94" s="26"/>
      <c r="B94" s="39" t="s">
        <v>89</v>
      </c>
      <c r="C94" s="26"/>
      <c r="D94" s="40">
        <v>0</v>
      </c>
      <c r="E94" s="40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42"/>
      <c r="O94" s="42"/>
      <c r="P94" s="39" t="s">
        <v>90</v>
      </c>
      <c r="Q94" s="26">
        <v>10</v>
      </c>
      <c r="R94" s="26">
        <v>10</v>
      </c>
      <c r="S94" s="48">
        <f t="shared" si="8"/>
        <v>1</v>
      </c>
    </row>
    <row r="95" spans="1:19" ht="89.25" x14ac:dyDescent="0.25">
      <c r="A95" s="26"/>
      <c r="B95" s="39" t="s">
        <v>91</v>
      </c>
      <c r="C95" s="26"/>
      <c r="D95" s="40">
        <v>0</v>
      </c>
      <c r="E95" s="40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42"/>
      <c r="O95" s="42"/>
      <c r="P95" s="39" t="s">
        <v>92</v>
      </c>
      <c r="Q95" s="26">
        <v>4</v>
      </c>
      <c r="R95" s="26">
        <v>4</v>
      </c>
      <c r="S95" s="48">
        <f t="shared" si="8"/>
        <v>1</v>
      </c>
    </row>
    <row r="96" spans="1:19" ht="25.5" x14ac:dyDescent="0.25">
      <c r="A96" s="26"/>
      <c r="B96" s="39" t="s">
        <v>93</v>
      </c>
      <c r="C96" s="26"/>
      <c r="D96" s="40">
        <v>31589.53</v>
      </c>
      <c r="E96" s="40">
        <v>31589.53</v>
      </c>
      <c r="F96" s="37">
        <v>154.85</v>
      </c>
      <c r="G96" s="37">
        <v>154.85</v>
      </c>
      <c r="H96" s="37">
        <v>546.04999999999995</v>
      </c>
      <c r="I96" s="37">
        <v>546.04999999999995</v>
      </c>
      <c r="J96" s="37">
        <v>30888.629999999997</v>
      </c>
      <c r="K96" s="37">
        <v>30888.629999999997</v>
      </c>
      <c r="L96" s="37">
        <v>0</v>
      </c>
      <c r="M96" s="37">
        <v>0</v>
      </c>
      <c r="N96" s="42">
        <v>1</v>
      </c>
      <c r="O96" s="42">
        <v>1</v>
      </c>
      <c r="P96" s="39"/>
      <c r="Q96" s="26"/>
      <c r="R96" s="26"/>
      <c r="S96" s="26"/>
    </row>
    <row r="97" spans="1:20" ht="51" x14ac:dyDescent="0.25">
      <c r="A97" s="26"/>
      <c r="B97" s="39" t="s">
        <v>94</v>
      </c>
      <c r="C97" s="26"/>
      <c r="D97" s="40">
        <v>6981.7999999999993</v>
      </c>
      <c r="E97" s="40">
        <v>6981.7999999999993</v>
      </c>
      <c r="F97" s="37">
        <v>154.85</v>
      </c>
      <c r="G97" s="37">
        <v>154.85</v>
      </c>
      <c r="H97" s="37">
        <v>546.04999999999995</v>
      </c>
      <c r="I97" s="37">
        <v>546.04999999999995</v>
      </c>
      <c r="J97" s="37">
        <v>6280.9</v>
      </c>
      <c r="K97" s="37">
        <v>6280.9</v>
      </c>
      <c r="L97" s="37">
        <v>0</v>
      </c>
      <c r="M97" s="37">
        <v>0</v>
      </c>
      <c r="N97" s="42"/>
      <c r="O97" s="42"/>
      <c r="P97" s="39" t="s">
        <v>95</v>
      </c>
      <c r="Q97" s="42">
        <v>1</v>
      </c>
      <c r="R97" s="42">
        <v>1</v>
      </c>
      <c r="S97" s="42">
        <f t="shared" ref="S97" si="9">IFERROR(R97/Q97,0)</f>
        <v>1</v>
      </c>
    </row>
    <row r="98" spans="1:20" ht="63.75" x14ac:dyDescent="0.25">
      <c r="A98" s="26"/>
      <c r="B98" s="39" t="s">
        <v>96</v>
      </c>
      <c r="C98" s="26"/>
      <c r="D98" s="40">
        <v>24607.73</v>
      </c>
      <c r="E98" s="40">
        <v>24607.73</v>
      </c>
      <c r="F98" s="37">
        <v>0</v>
      </c>
      <c r="G98" s="37">
        <v>0</v>
      </c>
      <c r="H98" s="37">
        <v>0</v>
      </c>
      <c r="I98" s="37">
        <v>0</v>
      </c>
      <c r="J98" s="37">
        <v>24607.73</v>
      </c>
      <c r="K98" s="37">
        <v>24607.73</v>
      </c>
      <c r="L98" s="37">
        <v>0</v>
      </c>
      <c r="M98" s="37">
        <v>0</v>
      </c>
      <c r="N98" s="42"/>
      <c r="O98" s="42"/>
      <c r="P98" s="39"/>
      <c r="Q98" s="61"/>
      <c r="R98" s="61"/>
      <c r="S98" s="26"/>
    </row>
    <row r="99" spans="1:20" ht="76.5" x14ac:dyDescent="0.25">
      <c r="A99" s="88">
        <v>3</v>
      </c>
      <c r="B99" s="88" t="s">
        <v>110</v>
      </c>
      <c r="C99" s="88" t="s">
        <v>370</v>
      </c>
      <c r="D99" s="90">
        <v>4850.7</v>
      </c>
      <c r="E99" s="90">
        <v>4850.7</v>
      </c>
      <c r="F99" s="90">
        <v>0</v>
      </c>
      <c r="G99" s="90">
        <v>0</v>
      </c>
      <c r="H99" s="90">
        <v>4159.5</v>
      </c>
      <c r="I99" s="90">
        <v>4159.5</v>
      </c>
      <c r="J99" s="90">
        <v>691.2</v>
      </c>
      <c r="K99" s="90">
        <v>691.2</v>
      </c>
      <c r="L99" s="90">
        <v>0</v>
      </c>
      <c r="M99" s="90">
        <v>0</v>
      </c>
      <c r="N99" s="91">
        <v>1</v>
      </c>
      <c r="O99" s="91">
        <v>1</v>
      </c>
      <c r="P99" s="92"/>
      <c r="Q99" s="92"/>
      <c r="R99" s="92"/>
      <c r="S99" s="93"/>
      <c r="T99">
        <f>F99+H99+J99</f>
        <v>4850.7</v>
      </c>
    </row>
    <row r="100" spans="1:20" ht="114.75" x14ac:dyDescent="0.25">
      <c r="A100" s="39"/>
      <c r="B100" s="39" t="s">
        <v>98</v>
      </c>
      <c r="C100" s="39"/>
      <c r="D100" s="72">
        <v>591.20000000000005</v>
      </c>
      <c r="E100" s="72">
        <v>591.20000000000005</v>
      </c>
      <c r="F100" s="72">
        <v>0</v>
      </c>
      <c r="G100" s="72">
        <v>0</v>
      </c>
      <c r="H100" s="72">
        <v>0</v>
      </c>
      <c r="I100" s="72">
        <v>0</v>
      </c>
      <c r="J100" s="72">
        <v>591.20000000000005</v>
      </c>
      <c r="K100" s="72">
        <v>591.20000000000005</v>
      </c>
      <c r="L100" s="72">
        <v>0</v>
      </c>
      <c r="M100" s="72">
        <v>0</v>
      </c>
      <c r="N100" s="73"/>
      <c r="O100" s="73"/>
      <c r="P100" s="39" t="s">
        <v>99</v>
      </c>
      <c r="Q100" s="39">
        <v>1</v>
      </c>
      <c r="R100" s="39">
        <v>1</v>
      </c>
      <c r="S100" s="72">
        <f>R100/Q100*100</f>
        <v>100</v>
      </c>
    </row>
    <row r="101" spans="1:20" ht="114.75" x14ac:dyDescent="0.25">
      <c r="A101" s="39"/>
      <c r="B101" s="39" t="s">
        <v>100</v>
      </c>
      <c r="C101" s="39"/>
      <c r="D101" s="72">
        <v>4229.5</v>
      </c>
      <c r="E101" s="72">
        <v>4229.5</v>
      </c>
      <c r="F101" s="72">
        <v>0</v>
      </c>
      <c r="G101" s="72">
        <v>0</v>
      </c>
      <c r="H101" s="72">
        <v>4129.5</v>
      </c>
      <c r="I101" s="72">
        <v>4129.5</v>
      </c>
      <c r="J101" s="72">
        <v>100</v>
      </c>
      <c r="K101" s="72">
        <v>100</v>
      </c>
      <c r="L101" s="72">
        <v>0</v>
      </c>
      <c r="M101" s="72">
        <v>0</v>
      </c>
      <c r="N101" s="73"/>
      <c r="O101" s="73"/>
      <c r="P101" s="39" t="s">
        <v>101</v>
      </c>
      <c r="Q101" s="39">
        <v>2</v>
      </c>
      <c r="R101" s="39">
        <v>2</v>
      </c>
      <c r="S101" s="72">
        <f t="shared" ref="S101:S105" si="10">R101/Q101*100</f>
        <v>100</v>
      </c>
    </row>
    <row r="102" spans="1:20" ht="63.75" x14ac:dyDescent="0.25">
      <c r="A102" s="39"/>
      <c r="B102" s="39" t="s">
        <v>102</v>
      </c>
      <c r="C102" s="39"/>
      <c r="D102" s="72">
        <v>0</v>
      </c>
      <c r="E102" s="72">
        <v>0</v>
      </c>
      <c r="F102" s="72">
        <v>0</v>
      </c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39" t="s">
        <v>368</v>
      </c>
      <c r="O102" s="39" t="s">
        <v>368</v>
      </c>
      <c r="P102" s="39" t="s">
        <v>103</v>
      </c>
      <c r="Q102" s="39">
        <v>3</v>
      </c>
      <c r="R102" s="39">
        <v>4</v>
      </c>
      <c r="S102" s="72">
        <f t="shared" si="10"/>
        <v>133.33333333333331</v>
      </c>
    </row>
    <row r="103" spans="1:20" ht="114.75" x14ac:dyDescent="0.25">
      <c r="A103" s="39"/>
      <c r="B103" s="39" t="s">
        <v>104</v>
      </c>
      <c r="C103" s="39"/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  <c r="M103" s="72">
        <v>0</v>
      </c>
      <c r="N103" s="39" t="s">
        <v>368</v>
      </c>
      <c r="O103" s="39" t="s">
        <v>368</v>
      </c>
      <c r="P103" s="39" t="s">
        <v>105</v>
      </c>
      <c r="Q103" s="39">
        <v>7</v>
      </c>
      <c r="R103" s="39">
        <v>7</v>
      </c>
      <c r="S103" s="72">
        <f t="shared" si="10"/>
        <v>100</v>
      </c>
    </row>
    <row r="104" spans="1:20" ht="76.5" x14ac:dyDescent="0.25">
      <c r="A104" s="39"/>
      <c r="B104" s="39" t="s">
        <v>106</v>
      </c>
      <c r="C104" s="39"/>
      <c r="D104" s="72">
        <v>0</v>
      </c>
      <c r="E104" s="72">
        <v>0</v>
      </c>
      <c r="F104" s="72">
        <v>0</v>
      </c>
      <c r="G104" s="72">
        <v>0</v>
      </c>
      <c r="H104" s="72">
        <v>0</v>
      </c>
      <c r="I104" s="72">
        <v>0</v>
      </c>
      <c r="J104" s="72">
        <v>0</v>
      </c>
      <c r="K104" s="72">
        <v>0</v>
      </c>
      <c r="L104" s="72">
        <v>0</v>
      </c>
      <c r="M104" s="72">
        <v>0</v>
      </c>
      <c r="N104" s="39" t="s">
        <v>369</v>
      </c>
      <c r="O104" s="39" t="s">
        <v>368</v>
      </c>
      <c r="P104" s="39" t="s">
        <v>107</v>
      </c>
      <c r="Q104" s="39">
        <v>7</v>
      </c>
      <c r="R104" s="39">
        <v>15</v>
      </c>
      <c r="S104" s="72">
        <f t="shared" si="10"/>
        <v>214.28571428571428</v>
      </c>
    </row>
    <row r="105" spans="1:20" ht="114.75" x14ac:dyDescent="0.25">
      <c r="A105" s="39"/>
      <c r="B105" s="39" t="s">
        <v>108</v>
      </c>
      <c r="C105" s="39"/>
      <c r="D105" s="72">
        <v>30</v>
      </c>
      <c r="E105" s="72">
        <v>30</v>
      </c>
      <c r="F105" s="72">
        <v>0</v>
      </c>
      <c r="G105" s="72">
        <v>0</v>
      </c>
      <c r="H105" s="72">
        <v>30</v>
      </c>
      <c r="I105" s="72">
        <v>30</v>
      </c>
      <c r="J105" s="72">
        <v>0</v>
      </c>
      <c r="K105" s="72">
        <v>0</v>
      </c>
      <c r="L105" s="72">
        <v>0</v>
      </c>
      <c r="M105" s="72">
        <v>0</v>
      </c>
      <c r="N105" s="73">
        <v>1</v>
      </c>
      <c r="O105" s="73">
        <v>1</v>
      </c>
      <c r="P105" s="39" t="s">
        <v>109</v>
      </c>
      <c r="Q105" s="39">
        <v>1</v>
      </c>
      <c r="R105" s="39">
        <v>1</v>
      </c>
      <c r="S105" s="72">
        <f t="shared" si="10"/>
        <v>100</v>
      </c>
    </row>
    <row r="106" spans="1:20" ht="77.25" customHeight="1" x14ac:dyDescent="0.25">
      <c r="A106" s="83">
        <v>4</v>
      </c>
      <c r="B106" s="88" t="s">
        <v>112</v>
      </c>
      <c r="C106" s="83" t="s">
        <v>345</v>
      </c>
      <c r="D106" s="89">
        <f>D107+D117</f>
        <v>123869.62</v>
      </c>
      <c r="E106" s="89">
        <f>E107+E117</f>
        <v>123869.62</v>
      </c>
      <c r="F106" s="89">
        <v>0</v>
      </c>
      <c r="G106" s="89">
        <v>0</v>
      </c>
      <c r="H106" s="89">
        <f t="shared" ref="H106:M106" si="11">H107+H117</f>
        <v>33901</v>
      </c>
      <c r="I106" s="89">
        <f t="shared" si="11"/>
        <v>33901</v>
      </c>
      <c r="J106" s="89">
        <f t="shared" si="11"/>
        <v>88423.82</v>
      </c>
      <c r="K106" s="89">
        <f t="shared" si="11"/>
        <v>88423.82</v>
      </c>
      <c r="L106" s="89">
        <f t="shared" si="11"/>
        <v>1544.8</v>
      </c>
      <c r="M106" s="89">
        <f t="shared" si="11"/>
        <v>1544.8</v>
      </c>
      <c r="N106" s="89">
        <v>100</v>
      </c>
      <c r="O106" s="89">
        <v>100</v>
      </c>
      <c r="P106" s="90"/>
      <c r="Q106" s="83"/>
      <c r="R106" s="83"/>
      <c r="S106" s="89"/>
      <c r="T106" s="7">
        <f>F106+H106+J106</f>
        <v>122324.82</v>
      </c>
    </row>
    <row r="107" spans="1:20" ht="38.25" x14ac:dyDescent="0.25">
      <c r="A107" s="133"/>
      <c r="B107" s="136" t="s">
        <v>327</v>
      </c>
      <c r="C107" s="142"/>
      <c r="D107" s="142">
        <v>43054.04</v>
      </c>
      <c r="E107" s="142">
        <v>43054.04</v>
      </c>
      <c r="F107" s="142">
        <v>0</v>
      </c>
      <c r="G107" s="142">
        <v>0</v>
      </c>
      <c r="H107" s="142">
        <v>26802.91</v>
      </c>
      <c r="I107" s="142">
        <v>26802.91</v>
      </c>
      <c r="J107" s="142">
        <v>16251.13</v>
      </c>
      <c r="K107" s="142">
        <v>16251.13</v>
      </c>
      <c r="L107" s="142">
        <v>0</v>
      </c>
      <c r="M107" s="142">
        <v>0</v>
      </c>
      <c r="N107" s="204">
        <v>100</v>
      </c>
      <c r="O107" s="204">
        <v>100</v>
      </c>
      <c r="P107" s="72" t="s">
        <v>334</v>
      </c>
      <c r="Q107" s="77">
        <v>54</v>
      </c>
      <c r="R107" s="27">
        <v>66.2</v>
      </c>
      <c r="S107" s="27">
        <f>R107/Q107*100</f>
        <v>122.59259259259261</v>
      </c>
    </row>
    <row r="108" spans="1:20" ht="38.25" x14ac:dyDescent="0.25">
      <c r="A108" s="134"/>
      <c r="B108" s="137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205"/>
      <c r="O108" s="205"/>
      <c r="P108" s="72" t="s">
        <v>335</v>
      </c>
      <c r="Q108" s="78">
        <v>7.9</v>
      </c>
      <c r="R108" s="78">
        <v>19.399999999999999</v>
      </c>
      <c r="S108" s="27">
        <f t="shared" ref="S108:S109" si="12">R108/Q108*100</f>
        <v>245.56962025316454</v>
      </c>
    </row>
    <row r="109" spans="1:20" ht="25.5" x14ac:dyDescent="0.25">
      <c r="A109" s="135"/>
      <c r="B109" s="138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206"/>
      <c r="O109" s="206"/>
      <c r="P109" s="72" t="s">
        <v>336</v>
      </c>
      <c r="Q109" s="77">
        <v>575</v>
      </c>
      <c r="R109" s="77">
        <v>688</v>
      </c>
      <c r="S109" s="27">
        <f t="shared" si="12"/>
        <v>119.65217391304348</v>
      </c>
    </row>
    <row r="110" spans="1:20" ht="39" x14ac:dyDescent="0.25">
      <c r="A110" s="26"/>
      <c r="B110" s="38" t="s">
        <v>328</v>
      </c>
      <c r="C110" s="27"/>
      <c r="D110" s="27">
        <v>493.38</v>
      </c>
      <c r="E110" s="27">
        <v>493.38</v>
      </c>
      <c r="F110" s="27">
        <v>0</v>
      </c>
      <c r="G110" s="27">
        <v>0</v>
      </c>
      <c r="H110" s="27">
        <v>0</v>
      </c>
      <c r="I110" s="27">
        <v>0</v>
      </c>
      <c r="J110" s="27">
        <v>493.38</v>
      </c>
      <c r="K110" s="27">
        <v>493.38</v>
      </c>
      <c r="L110" s="27">
        <v>0</v>
      </c>
      <c r="M110" s="27">
        <v>0</v>
      </c>
      <c r="N110" s="75"/>
      <c r="O110" s="75"/>
      <c r="P110" s="72"/>
      <c r="Q110" s="27"/>
      <c r="R110" s="27"/>
      <c r="S110" s="27"/>
    </row>
    <row r="111" spans="1:20" ht="39" x14ac:dyDescent="0.25">
      <c r="A111" s="26"/>
      <c r="B111" s="38" t="s">
        <v>324</v>
      </c>
      <c r="C111" s="27"/>
      <c r="D111" s="27">
        <v>4490.47</v>
      </c>
      <c r="E111" s="27">
        <v>4490.47</v>
      </c>
      <c r="F111" s="27">
        <v>0</v>
      </c>
      <c r="G111" s="27">
        <v>0</v>
      </c>
      <c r="H111" s="27">
        <v>4419.1000000000004</v>
      </c>
      <c r="I111" s="27">
        <v>4419.1000000000004</v>
      </c>
      <c r="J111" s="27">
        <v>71.37</v>
      </c>
      <c r="K111" s="27">
        <v>71.37</v>
      </c>
      <c r="L111" s="27">
        <v>0</v>
      </c>
      <c r="M111" s="27">
        <v>0</v>
      </c>
      <c r="N111" s="75"/>
      <c r="O111" s="75"/>
      <c r="P111" s="72"/>
      <c r="Q111" s="27"/>
      <c r="R111" s="27"/>
      <c r="S111" s="27"/>
    </row>
    <row r="112" spans="1:20" ht="51.75" x14ac:dyDescent="0.25">
      <c r="A112" s="26"/>
      <c r="B112" s="38" t="s">
        <v>325</v>
      </c>
      <c r="C112" s="27"/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75"/>
      <c r="O112" s="75"/>
      <c r="P112" s="72"/>
      <c r="Q112" s="27"/>
      <c r="R112" s="27"/>
      <c r="S112" s="27"/>
    </row>
    <row r="113" spans="1:20" ht="77.25" x14ac:dyDescent="0.25">
      <c r="A113" s="26"/>
      <c r="B113" s="38" t="s">
        <v>326</v>
      </c>
      <c r="C113" s="27"/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75"/>
      <c r="O113" s="75"/>
      <c r="P113" s="72"/>
      <c r="Q113" s="27"/>
      <c r="R113" s="27"/>
      <c r="S113" s="27"/>
    </row>
    <row r="114" spans="1:20" ht="102.75" x14ac:dyDescent="0.25">
      <c r="A114" s="26"/>
      <c r="B114" s="38" t="s">
        <v>329</v>
      </c>
      <c r="C114" s="27"/>
      <c r="D114" s="27">
        <v>37414.43</v>
      </c>
      <c r="E114" s="27">
        <v>37414.43</v>
      </c>
      <c r="F114" s="27">
        <v>0</v>
      </c>
      <c r="G114" s="27">
        <v>0</v>
      </c>
      <c r="H114" s="27">
        <v>22383.81</v>
      </c>
      <c r="I114" s="27">
        <v>22383.81</v>
      </c>
      <c r="J114" s="27">
        <v>15030.62</v>
      </c>
      <c r="K114" s="27">
        <v>15030.62</v>
      </c>
      <c r="L114" s="27">
        <v>0</v>
      </c>
      <c r="M114" s="27">
        <v>0</v>
      </c>
      <c r="N114" s="75"/>
      <c r="O114" s="75"/>
      <c r="P114" s="72"/>
      <c r="Q114" s="27"/>
      <c r="R114" s="27"/>
      <c r="S114" s="27"/>
    </row>
    <row r="115" spans="1:20" ht="51.75" x14ac:dyDescent="0.25">
      <c r="A115" s="26"/>
      <c r="B115" s="38" t="s">
        <v>330</v>
      </c>
      <c r="C115" s="27"/>
      <c r="D115" s="27">
        <v>655.76</v>
      </c>
      <c r="E115" s="27">
        <v>655.76</v>
      </c>
      <c r="F115" s="27">
        <v>0</v>
      </c>
      <c r="G115" s="27">
        <v>0</v>
      </c>
      <c r="H115" s="27">
        <v>0</v>
      </c>
      <c r="I115" s="27">
        <v>0</v>
      </c>
      <c r="J115" s="27">
        <v>655.76</v>
      </c>
      <c r="K115" s="27">
        <v>655.76</v>
      </c>
      <c r="L115" s="27">
        <v>0</v>
      </c>
      <c r="M115" s="27">
        <v>0</v>
      </c>
      <c r="N115" s="75"/>
      <c r="O115" s="75"/>
      <c r="P115" s="72"/>
      <c r="Q115" s="27"/>
      <c r="R115" s="27"/>
      <c r="S115" s="27"/>
    </row>
    <row r="116" spans="1:20" ht="26.25" x14ac:dyDescent="0.25">
      <c r="A116" s="26"/>
      <c r="B116" s="38" t="s">
        <v>331</v>
      </c>
      <c r="C116" s="27"/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75"/>
      <c r="O116" s="75"/>
      <c r="P116" s="72"/>
      <c r="Q116" s="27"/>
      <c r="R116" s="27"/>
      <c r="S116" s="27"/>
    </row>
    <row r="117" spans="1:20" ht="51.75" x14ac:dyDescent="0.25">
      <c r="A117" s="26"/>
      <c r="B117" s="38" t="s">
        <v>332</v>
      </c>
      <c r="C117" s="27"/>
      <c r="D117" s="27">
        <v>80815.58</v>
      </c>
      <c r="E117" s="27">
        <v>80815.58</v>
      </c>
      <c r="F117" s="27">
        <v>0</v>
      </c>
      <c r="G117" s="27">
        <v>0</v>
      </c>
      <c r="H117" s="27">
        <v>7098.09</v>
      </c>
      <c r="I117" s="27">
        <v>7098.09</v>
      </c>
      <c r="J117" s="27">
        <v>72172.69</v>
      </c>
      <c r="K117" s="27">
        <v>72172.69</v>
      </c>
      <c r="L117" s="27">
        <v>1544.8</v>
      </c>
      <c r="M117" s="27">
        <v>1544.8</v>
      </c>
      <c r="N117" s="75">
        <v>100</v>
      </c>
      <c r="O117" s="75">
        <v>100</v>
      </c>
      <c r="Q117" s="27"/>
      <c r="R117" s="27"/>
      <c r="S117" s="27"/>
    </row>
    <row r="118" spans="1:20" ht="64.5" x14ac:dyDescent="0.25">
      <c r="A118" s="26"/>
      <c r="B118" s="38" t="s">
        <v>333</v>
      </c>
      <c r="C118" s="27"/>
      <c r="D118" s="27">
        <v>80815.58</v>
      </c>
      <c r="E118" s="27">
        <v>80815.58</v>
      </c>
      <c r="F118" s="27">
        <v>0</v>
      </c>
      <c r="G118" s="27">
        <v>0</v>
      </c>
      <c r="H118" s="27">
        <v>7098.09</v>
      </c>
      <c r="I118" s="27">
        <v>7098.09</v>
      </c>
      <c r="J118" s="27">
        <v>72172.69</v>
      </c>
      <c r="K118" s="27">
        <v>72172.69</v>
      </c>
      <c r="L118" s="27">
        <v>1544.8</v>
      </c>
      <c r="M118" s="27">
        <v>1544.8</v>
      </c>
      <c r="N118" s="75"/>
      <c r="O118" s="75"/>
      <c r="P118" s="72"/>
      <c r="Q118" s="27"/>
      <c r="R118" s="27"/>
      <c r="S118" s="27"/>
    </row>
    <row r="119" spans="1:20" ht="64.5" x14ac:dyDescent="0.25">
      <c r="A119" s="83">
        <v>5</v>
      </c>
      <c r="B119" s="84" t="s">
        <v>113</v>
      </c>
      <c r="C119" s="85" t="s">
        <v>345</v>
      </c>
      <c r="D119" s="86">
        <v>12398.37</v>
      </c>
      <c r="E119" s="86">
        <v>11742.26</v>
      </c>
      <c r="F119" s="86">
        <v>215.01</v>
      </c>
      <c r="G119" s="86">
        <v>215.01</v>
      </c>
      <c r="H119" s="86">
        <v>754.96</v>
      </c>
      <c r="I119" s="86">
        <v>754.96</v>
      </c>
      <c r="J119" s="86">
        <v>11428.4</v>
      </c>
      <c r="K119" s="86">
        <v>10772.29</v>
      </c>
      <c r="L119" s="87">
        <v>0</v>
      </c>
      <c r="M119" s="87">
        <v>0</v>
      </c>
      <c r="N119" s="86"/>
      <c r="O119" s="86">
        <v>94.71</v>
      </c>
      <c r="P119" s="88"/>
      <c r="Q119" s="85"/>
      <c r="R119" s="85"/>
      <c r="S119" s="85"/>
      <c r="T119" s="7">
        <f>F119+H119+J119</f>
        <v>12398.369999999999</v>
      </c>
    </row>
    <row r="120" spans="1:20" ht="76.5" x14ac:dyDescent="0.25">
      <c r="A120" s="133"/>
      <c r="B120" s="136"/>
      <c r="C120" s="3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39" t="s">
        <v>403</v>
      </c>
      <c r="Q120" s="79">
        <v>30</v>
      </c>
      <c r="R120" s="79">
        <v>203.39</v>
      </c>
      <c r="S120" s="80">
        <f>R120/Q120*100</f>
        <v>677.9666666666667</v>
      </c>
    </row>
    <row r="121" spans="1:20" ht="76.5" x14ac:dyDescent="0.25">
      <c r="A121" s="134"/>
      <c r="B121" s="137"/>
      <c r="C121" s="3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39" t="s">
        <v>404</v>
      </c>
      <c r="Q121" s="79">
        <v>100</v>
      </c>
      <c r="R121" s="79">
        <v>97.3</v>
      </c>
      <c r="S121" s="80">
        <f t="shared" ref="S121:S128" si="13">R121/Q121*100</f>
        <v>97.3</v>
      </c>
    </row>
    <row r="122" spans="1:20" ht="76.5" x14ac:dyDescent="0.25">
      <c r="A122" s="134"/>
      <c r="B122" s="137"/>
      <c r="C122" s="3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39" t="s">
        <v>316</v>
      </c>
      <c r="Q122" s="79">
        <v>100</v>
      </c>
      <c r="R122" s="79">
        <v>100</v>
      </c>
      <c r="S122" s="80">
        <f t="shared" si="13"/>
        <v>100</v>
      </c>
    </row>
    <row r="123" spans="1:20" ht="63.75" x14ac:dyDescent="0.25">
      <c r="A123" s="135"/>
      <c r="B123" s="138"/>
      <c r="C123" s="3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39" t="s">
        <v>317</v>
      </c>
      <c r="Q123" s="79">
        <v>1</v>
      </c>
      <c r="R123" s="79">
        <v>1</v>
      </c>
      <c r="S123" s="80">
        <f t="shared" si="13"/>
        <v>100</v>
      </c>
    </row>
    <row r="124" spans="1:20" ht="89.25" x14ac:dyDescent="0.25">
      <c r="A124" s="26"/>
      <c r="B124" s="3" t="s">
        <v>318</v>
      </c>
      <c r="C124" s="3"/>
      <c r="D124" s="79">
        <v>1991.61</v>
      </c>
      <c r="E124" s="79">
        <v>1704.42</v>
      </c>
      <c r="F124" s="79" t="s">
        <v>342</v>
      </c>
      <c r="G124" s="79" t="s">
        <v>342</v>
      </c>
      <c r="H124" s="79" t="s">
        <v>342</v>
      </c>
      <c r="I124" s="79" t="s">
        <v>342</v>
      </c>
      <c r="J124" s="79">
        <v>1991.61</v>
      </c>
      <c r="K124" s="79">
        <v>1704.42</v>
      </c>
      <c r="L124" s="79" t="s">
        <v>342</v>
      </c>
      <c r="M124" s="79" t="s">
        <v>342</v>
      </c>
      <c r="N124" s="79"/>
      <c r="O124" s="79">
        <v>85.58</v>
      </c>
      <c r="P124" s="39" t="s">
        <v>319</v>
      </c>
      <c r="Q124" s="79">
        <v>1000</v>
      </c>
      <c r="R124" s="79">
        <v>1047</v>
      </c>
      <c r="S124" s="80">
        <f t="shared" si="13"/>
        <v>104.69999999999999</v>
      </c>
    </row>
    <row r="125" spans="1:20" ht="76.5" x14ac:dyDescent="0.25">
      <c r="A125" s="26"/>
      <c r="B125" s="39" t="s">
        <v>320</v>
      </c>
      <c r="C125" s="3"/>
      <c r="D125" s="79">
        <v>1991.61</v>
      </c>
      <c r="E125" s="79">
        <v>1704.42</v>
      </c>
      <c r="F125" s="79" t="s">
        <v>342</v>
      </c>
      <c r="G125" s="79" t="s">
        <v>342</v>
      </c>
      <c r="H125" s="79" t="s">
        <v>342</v>
      </c>
      <c r="I125" s="79" t="s">
        <v>342</v>
      </c>
      <c r="J125" s="79">
        <v>1991.61</v>
      </c>
      <c r="K125" s="79">
        <v>1704.42</v>
      </c>
      <c r="L125" s="79" t="s">
        <v>342</v>
      </c>
      <c r="M125" s="79" t="s">
        <v>342</v>
      </c>
      <c r="N125" s="79"/>
      <c r="O125" s="79"/>
      <c r="P125" s="39" t="s">
        <v>346</v>
      </c>
      <c r="Q125" s="81">
        <v>1</v>
      </c>
      <c r="R125" s="81">
        <v>1</v>
      </c>
      <c r="S125" s="80">
        <f t="shared" si="13"/>
        <v>100</v>
      </c>
    </row>
    <row r="126" spans="1:20" ht="76.5" x14ac:dyDescent="0.25">
      <c r="A126" s="26"/>
      <c r="B126" s="39" t="s">
        <v>321</v>
      </c>
      <c r="C126" s="3"/>
      <c r="D126" s="79">
        <v>0</v>
      </c>
      <c r="E126" s="79">
        <v>0</v>
      </c>
      <c r="F126" s="79" t="s">
        <v>342</v>
      </c>
      <c r="G126" s="79" t="s">
        <v>342</v>
      </c>
      <c r="H126" s="79" t="s">
        <v>342</v>
      </c>
      <c r="I126" s="79" t="s">
        <v>342</v>
      </c>
      <c r="J126" s="79">
        <v>0</v>
      </c>
      <c r="K126" s="79">
        <v>0</v>
      </c>
      <c r="L126" s="79" t="s">
        <v>342</v>
      </c>
      <c r="M126" s="79" t="s">
        <v>342</v>
      </c>
      <c r="N126" s="79" t="s">
        <v>342</v>
      </c>
      <c r="O126" s="79"/>
      <c r="P126" s="39"/>
      <c r="Q126" s="82"/>
      <c r="R126" s="82"/>
      <c r="S126" s="80"/>
    </row>
    <row r="127" spans="1:20" ht="38.25" x14ac:dyDescent="0.25">
      <c r="A127" s="26"/>
      <c r="B127" s="39" t="s">
        <v>322</v>
      </c>
      <c r="C127" s="3"/>
      <c r="D127" s="79">
        <v>10406.76</v>
      </c>
      <c r="E127" s="79">
        <v>10037.84</v>
      </c>
      <c r="F127" s="79">
        <v>215.01</v>
      </c>
      <c r="G127" s="79">
        <v>215.01</v>
      </c>
      <c r="H127" s="79">
        <v>754.96</v>
      </c>
      <c r="I127" s="79">
        <v>754.96</v>
      </c>
      <c r="J127" s="79">
        <v>9436.7900000000009</v>
      </c>
      <c r="K127" s="79">
        <v>9436.7900000000009</v>
      </c>
      <c r="L127" s="79" t="s">
        <v>342</v>
      </c>
      <c r="M127" s="79" t="s">
        <v>342</v>
      </c>
      <c r="N127" s="79"/>
      <c r="O127" s="79">
        <v>96.46</v>
      </c>
      <c r="P127" s="39"/>
      <c r="Q127" s="82"/>
      <c r="R127" s="82"/>
      <c r="S127" s="80"/>
    </row>
    <row r="128" spans="1:20" ht="89.25" x14ac:dyDescent="0.25">
      <c r="A128" s="26"/>
      <c r="B128" s="39" t="s">
        <v>379</v>
      </c>
      <c r="C128" s="3" t="s">
        <v>345</v>
      </c>
      <c r="D128" s="79">
        <v>10406.76</v>
      </c>
      <c r="E128" s="79">
        <v>10037.84</v>
      </c>
      <c r="F128" s="79">
        <v>215.01</v>
      </c>
      <c r="G128" s="79">
        <v>215.01</v>
      </c>
      <c r="H128" s="79">
        <v>754.96</v>
      </c>
      <c r="I128" s="79">
        <v>754.96</v>
      </c>
      <c r="J128" s="79">
        <v>9436.7900000000009</v>
      </c>
      <c r="K128" s="79">
        <v>9436.7900000000009</v>
      </c>
      <c r="L128" s="79" t="s">
        <v>342</v>
      </c>
      <c r="M128" s="79" t="s">
        <v>342</v>
      </c>
      <c r="N128" s="79"/>
      <c r="O128" s="79"/>
      <c r="P128" s="39" t="s">
        <v>323</v>
      </c>
      <c r="Q128" s="3">
        <v>100</v>
      </c>
      <c r="R128" s="3">
        <v>94.71</v>
      </c>
      <c r="S128" s="80">
        <f t="shared" si="13"/>
        <v>94.71</v>
      </c>
    </row>
    <row r="129" spans="1:20" ht="64.5" x14ac:dyDescent="0.25">
      <c r="A129" s="83">
        <v>6</v>
      </c>
      <c r="B129" s="84" t="s">
        <v>114</v>
      </c>
      <c r="C129" s="83" t="s">
        <v>366</v>
      </c>
      <c r="D129" s="89">
        <v>55434.400000000001</v>
      </c>
      <c r="E129" s="89">
        <v>55434.400000000001</v>
      </c>
      <c r="F129" s="89">
        <v>1047.5999999999999</v>
      </c>
      <c r="G129" s="89">
        <v>1047.5999999999999</v>
      </c>
      <c r="H129" s="89">
        <v>3303.8</v>
      </c>
      <c r="I129" s="89">
        <v>3303.8</v>
      </c>
      <c r="J129" s="89">
        <v>1500</v>
      </c>
      <c r="K129" s="89">
        <v>1500</v>
      </c>
      <c r="L129" s="89">
        <v>49583</v>
      </c>
      <c r="M129" s="89">
        <v>49583</v>
      </c>
      <c r="N129" s="89">
        <v>100</v>
      </c>
      <c r="O129" s="89">
        <v>100</v>
      </c>
      <c r="P129" s="88"/>
      <c r="Q129" s="86"/>
      <c r="R129" s="86"/>
      <c r="S129" s="86"/>
      <c r="T129" s="22">
        <f>F129+H129+J129</f>
        <v>5851.4</v>
      </c>
    </row>
    <row r="130" spans="1:20" ht="76.5" x14ac:dyDescent="0.25">
      <c r="A130" s="26"/>
      <c r="B130" s="39" t="s">
        <v>115</v>
      </c>
      <c r="C130" s="39"/>
      <c r="D130" s="72">
        <v>55434.400000000001</v>
      </c>
      <c r="E130" s="72">
        <v>55434.400000000001</v>
      </c>
      <c r="F130" s="72">
        <v>1047.5999999999999</v>
      </c>
      <c r="G130" s="72">
        <v>1047.5999999999999</v>
      </c>
      <c r="H130" s="72">
        <v>3303.8</v>
      </c>
      <c r="I130" s="72">
        <v>3303.8</v>
      </c>
      <c r="J130" s="72">
        <v>1500</v>
      </c>
      <c r="K130" s="72">
        <v>1500</v>
      </c>
      <c r="L130" s="72">
        <v>49583</v>
      </c>
      <c r="M130" s="72">
        <v>49583</v>
      </c>
      <c r="N130" s="72"/>
      <c r="O130" s="72"/>
      <c r="P130" s="39" t="s">
        <v>116</v>
      </c>
      <c r="Q130" s="39">
        <v>15</v>
      </c>
      <c r="R130" s="39">
        <v>16</v>
      </c>
      <c r="S130" s="72">
        <f>R130/Q130*100</f>
        <v>106.66666666666667</v>
      </c>
    </row>
    <row r="131" spans="1:20" ht="66.75" customHeight="1" x14ac:dyDescent="0.25">
      <c r="A131" s="145">
        <v>7</v>
      </c>
      <c r="B131" s="148" t="s">
        <v>130</v>
      </c>
      <c r="C131" s="148" t="s">
        <v>345</v>
      </c>
      <c r="D131" s="151">
        <f t="shared" ref="D131:M131" si="14">D134+D144+D148</f>
        <v>275375.89999999997</v>
      </c>
      <c r="E131" s="151">
        <f t="shared" si="14"/>
        <v>251180.89999999997</v>
      </c>
      <c r="F131" s="151">
        <f t="shared" si="14"/>
        <v>100.4</v>
      </c>
      <c r="G131" s="151">
        <f t="shared" si="14"/>
        <v>100.4</v>
      </c>
      <c r="H131" s="151">
        <f t="shared" si="14"/>
        <v>150519.29999999999</v>
      </c>
      <c r="I131" s="151">
        <f t="shared" si="14"/>
        <v>129096.79999999999</v>
      </c>
      <c r="J131" s="151">
        <f t="shared" si="14"/>
        <v>124756.2</v>
      </c>
      <c r="K131" s="151">
        <f t="shared" si="14"/>
        <v>121983.7</v>
      </c>
      <c r="L131" s="151">
        <f t="shared" si="14"/>
        <v>0</v>
      </c>
      <c r="M131" s="151">
        <f t="shared" si="14"/>
        <v>0</v>
      </c>
      <c r="N131" s="151">
        <v>100</v>
      </c>
      <c r="O131" s="151">
        <f>E131/D131%</f>
        <v>91.213828080089797</v>
      </c>
      <c r="P131" s="85" t="s">
        <v>380</v>
      </c>
      <c r="Q131" s="92" t="s">
        <v>381</v>
      </c>
      <c r="R131" s="92">
        <v>0</v>
      </c>
      <c r="S131" s="93">
        <v>100</v>
      </c>
      <c r="T131" s="22"/>
    </row>
    <row r="132" spans="1:20" ht="102" x14ac:dyDescent="0.25">
      <c r="A132" s="146"/>
      <c r="B132" s="149"/>
      <c r="C132" s="149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85" t="s">
        <v>382</v>
      </c>
      <c r="Q132" s="92" t="s">
        <v>383</v>
      </c>
      <c r="R132" s="92">
        <v>0</v>
      </c>
      <c r="S132" s="93">
        <v>100</v>
      </c>
      <c r="T132" s="22"/>
    </row>
    <row r="133" spans="1:20" ht="114.75" x14ac:dyDescent="0.25">
      <c r="A133" s="147"/>
      <c r="B133" s="150"/>
      <c r="C133" s="150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85" t="s">
        <v>384</v>
      </c>
      <c r="Q133" s="92" t="s">
        <v>385</v>
      </c>
      <c r="R133" s="92">
        <v>2.58</v>
      </c>
      <c r="S133" s="93">
        <v>100</v>
      </c>
      <c r="T133" s="22"/>
    </row>
    <row r="134" spans="1:20" ht="25.5" x14ac:dyDescent="0.25">
      <c r="A134" s="3"/>
      <c r="B134" s="3" t="s">
        <v>131</v>
      </c>
      <c r="C134" s="101"/>
      <c r="D134" s="40">
        <f>D135+D136+D137+D140+D141+D142+D143</f>
        <v>1003.9</v>
      </c>
      <c r="E134" s="40">
        <f>E135+E136+E137+E140+E141+E142+E143</f>
        <v>3.9</v>
      </c>
      <c r="F134" s="40">
        <f t="shared" ref="F134:M134" si="15">F135+F136+F137+F140+F141+F142+F143</f>
        <v>0</v>
      </c>
      <c r="G134" s="40">
        <f t="shared" si="15"/>
        <v>0</v>
      </c>
      <c r="H134" s="40">
        <f t="shared" si="15"/>
        <v>0</v>
      </c>
      <c r="I134" s="40">
        <f t="shared" si="15"/>
        <v>0</v>
      </c>
      <c r="J134" s="40">
        <f t="shared" si="15"/>
        <v>1003.9</v>
      </c>
      <c r="K134" s="40">
        <f t="shared" si="15"/>
        <v>3.9</v>
      </c>
      <c r="L134" s="40">
        <f t="shared" si="15"/>
        <v>0</v>
      </c>
      <c r="M134" s="40">
        <f t="shared" si="15"/>
        <v>0</v>
      </c>
      <c r="N134" s="40">
        <v>100</v>
      </c>
      <c r="O134" s="40">
        <f>E134/D134%</f>
        <v>0.38848490885546372</v>
      </c>
      <c r="P134" s="165" t="s">
        <v>117</v>
      </c>
      <c r="Q134" s="165" t="s">
        <v>347</v>
      </c>
      <c r="R134" s="165" t="s">
        <v>348</v>
      </c>
      <c r="S134" s="165">
        <v>100</v>
      </c>
    </row>
    <row r="135" spans="1:20" ht="76.5" x14ac:dyDescent="0.25">
      <c r="A135" s="3"/>
      <c r="B135" s="3" t="s">
        <v>132</v>
      </c>
      <c r="C135" s="101"/>
      <c r="D135" s="40">
        <f t="shared" ref="D135:E137" si="16">F135+H135+J135+L135</f>
        <v>0</v>
      </c>
      <c r="E135" s="40">
        <f>G135+I135+K135+M135</f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0</v>
      </c>
      <c r="O135" s="40">
        <v>0</v>
      </c>
      <c r="P135" s="166"/>
      <c r="Q135" s="166"/>
      <c r="R135" s="166"/>
      <c r="S135" s="166"/>
    </row>
    <row r="136" spans="1:20" ht="165.75" x14ac:dyDescent="0.25">
      <c r="A136" s="3"/>
      <c r="B136" s="3" t="s">
        <v>133</v>
      </c>
      <c r="C136" s="101"/>
      <c r="D136" s="40">
        <f t="shared" si="16"/>
        <v>0</v>
      </c>
      <c r="E136" s="40">
        <f t="shared" si="16"/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3" t="s">
        <v>118</v>
      </c>
      <c r="Q136" s="3" t="s">
        <v>349</v>
      </c>
      <c r="R136" s="79" t="s">
        <v>350</v>
      </c>
      <c r="S136" s="3">
        <v>100</v>
      </c>
    </row>
    <row r="137" spans="1:20" ht="89.25" x14ac:dyDescent="0.25">
      <c r="A137" s="165"/>
      <c r="B137" s="165" t="s">
        <v>134</v>
      </c>
      <c r="C137" s="165"/>
      <c r="D137" s="163">
        <f t="shared" si="16"/>
        <v>0</v>
      </c>
      <c r="E137" s="163">
        <f t="shared" si="16"/>
        <v>0</v>
      </c>
      <c r="F137" s="163">
        <v>0</v>
      </c>
      <c r="G137" s="163">
        <v>0</v>
      </c>
      <c r="H137" s="163">
        <v>0</v>
      </c>
      <c r="I137" s="163">
        <v>0</v>
      </c>
      <c r="J137" s="163">
        <v>0</v>
      </c>
      <c r="K137" s="163">
        <v>0</v>
      </c>
      <c r="L137" s="163">
        <v>0</v>
      </c>
      <c r="M137" s="163">
        <v>0</v>
      </c>
      <c r="N137" s="163">
        <v>0</v>
      </c>
      <c r="O137" s="163">
        <v>0</v>
      </c>
      <c r="P137" s="3" t="s">
        <v>119</v>
      </c>
      <c r="Q137" s="3" t="s">
        <v>351</v>
      </c>
      <c r="R137" s="3" t="s">
        <v>351</v>
      </c>
      <c r="S137" s="3">
        <v>100</v>
      </c>
    </row>
    <row r="138" spans="1:20" ht="114.75" x14ac:dyDescent="0.25">
      <c r="A138" s="168"/>
      <c r="B138" s="168"/>
      <c r="C138" s="168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3" t="s">
        <v>120</v>
      </c>
      <c r="Q138" s="3" t="s">
        <v>351</v>
      </c>
      <c r="R138" s="3" t="s">
        <v>351</v>
      </c>
      <c r="S138" s="3">
        <v>100</v>
      </c>
    </row>
    <row r="139" spans="1:20" ht="179.25" x14ac:dyDescent="0.25">
      <c r="A139" s="166"/>
      <c r="B139" s="166"/>
      <c r="C139" s="166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3" t="s">
        <v>121</v>
      </c>
      <c r="Q139" s="3" t="s">
        <v>352</v>
      </c>
      <c r="R139" s="5" t="s">
        <v>353</v>
      </c>
      <c r="S139" s="3">
        <v>100</v>
      </c>
    </row>
    <row r="140" spans="1:20" ht="114.75" x14ac:dyDescent="0.25">
      <c r="A140" s="3"/>
      <c r="B140" s="102" t="s">
        <v>135</v>
      </c>
      <c r="C140" s="101"/>
      <c r="D140" s="40">
        <f>F140+H140+J140</f>
        <v>1000</v>
      </c>
      <c r="E140" s="40">
        <f t="shared" ref="D140:E143" si="17">G140+I140+K140+M140</f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1000</v>
      </c>
      <c r="K140" s="40">
        <v>0</v>
      </c>
      <c r="L140" s="40">
        <v>0</v>
      </c>
      <c r="M140" s="40">
        <v>0</v>
      </c>
      <c r="N140" s="40">
        <v>100</v>
      </c>
      <c r="O140" s="40">
        <v>0</v>
      </c>
      <c r="P140" s="3" t="s">
        <v>122</v>
      </c>
      <c r="Q140" s="3" t="s">
        <v>354</v>
      </c>
      <c r="R140" s="3">
        <v>0</v>
      </c>
      <c r="S140" s="3">
        <v>100</v>
      </c>
    </row>
    <row r="141" spans="1:20" ht="102" x14ac:dyDescent="0.25">
      <c r="A141" s="3"/>
      <c r="B141" s="3" t="s">
        <v>136</v>
      </c>
      <c r="C141" s="101"/>
      <c r="D141" s="40">
        <f>F141+H141+J141</f>
        <v>3.9</v>
      </c>
      <c r="E141" s="40">
        <f t="shared" si="17"/>
        <v>3.9</v>
      </c>
      <c r="F141" s="40">
        <v>0</v>
      </c>
      <c r="G141" s="40">
        <v>0</v>
      </c>
      <c r="H141" s="40">
        <v>0</v>
      </c>
      <c r="I141" s="40">
        <v>0</v>
      </c>
      <c r="J141" s="40">
        <v>3.9</v>
      </c>
      <c r="K141" s="40">
        <v>3.9</v>
      </c>
      <c r="L141" s="40">
        <v>0</v>
      </c>
      <c r="M141" s="40">
        <v>0</v>
      </c>
      <c r="N141" s="40">
        <v>100</v>
      </c>
      <c r="O141" s="40">
        <f>E141/D141%</f>
        <v>100</v>
      </c>
      <c r="P141" s="3" t="s">
        <v>123</v>
      </c>
      <c r="Q141" s="3" t="s">
        <v>355</v>
      </c>
      <c r="R141" s="3" t="s">
        <v>355</v>
      </c>
      <c r="S141" s="3">
        <v>100</v>
      </c>
    </row>
    <row r="142" spans="1:20" ht="51" x14ac:dyDescent="0.25">
      <c r="A142" s="3"/>
      <c r="B142" s="3" t="s">
        <v>137</v>
      </c>
      <c r="C142" s="101"/>
      <c r="D142" s="40">
        <f t="shared" si="17"/>
        <v>0</v>
      </c>
      <c r="E142" s="40">
        <f t="shared" si="17"/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0">
        <v>0</v>
      </c>
      <c r="N142" s="40">
        <v>0</v>
      </c>
      <c r="O142" s="40">
        <v>0</v>
      </c>
      <c r="P142" s="3" t="s">
        <v>124</v>
      </c>
      <c r="Q142" s="103">
        <v>1</v>
      </c>
      <c r="R142" s="103">
        <v>1</v>
      </c>
      <c r="S142" s="3"/>
    </row>
    <row r="143" spans="1:20" ht="102.75" customHeight="1" x14ac:dyDescent="0.25">
      <c r="A143" s="3"/>
      <c r="B143" s="3" t="s">
        <v>138</v>
      </c>
      <c r="C143" s="101"/>
      <c r="D143" s="40">
        <f t="shared" si="17"/>
        <v>0</v>
      </c>
      <c r="E143" s="40">
        <f t="shared" si="17"/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3" t="s">
        <v>125</v>
      </c>
      <c r="Q143" s="3" t="s">
        <v>349</v>
      </c>
      <c r="R143" s="3" t="s">
        <v>349</v>
      </c>
      <c r="S143" s="3">
        <v>100</v>
      </c>
    </row>
    <row r="144" spans="1:20" ht="102" x14ac:dyDescent="0.25">
      <c r="A144" s="3"/>
      <c r="B144" s="3" t="s">
        <v>139</v>
      </c>
      <c r="C144" s="101"/>
      <c r="D144" s="40">
        <f>F144+H144+J144</f>
        <v>257271.9</v>
      </c>
      <c r="E144" s="40">
        <f t="shared" ref="E144:M144" si="18">E145+E146</f>
        <v>235681.59999999998</v>
      </c>
      <c r="F144" s="40">
        <f t="shared" si="18"/>
        <v>0</v>
      </c>
      <c r="G144" s="40">
        <f t="shared" si="18"/>
        <v>0</v>
      </c>
      <c r="H144" s="40">
        <f t="shared" si="18"/>
        <v>149438.39999999999</v>
      </c>
      <c r="I144" s="40">
        <f t="shared" si="18"/>
        <v>128015.9</v>
      </c>
      <c r="J144" s="40">
        <f t="shared" si="18"/>
        <v>107833.5</v>
      </c>
      <c r="K144" s="40">
        <f t="shared" si="18"/>
        <v>107665.7</v>
      </c>
      <c r="L144" s="40">
        <f t="shared" si="18"/>
        <v>0</v>
      </c>
      <c r="M144" s="40">
        <f t="shared" si="18"/>
        <v>0</v>
      </c>
      <c r="N144" s="40">
        <v>100</v>
      </c>
      <c r="O144" s="40">
        <f>E144/D144%</f>
        <v>91.607983615777698</v>
      </c>
      <c r="P144" s="3"/>
      <c r="Q144" s="39"/>
      <c r="R144" s="39"/>
      <c r="S144" s="72"/>
    </row>
    <row r="145" spans="1:20" ht="204" x14ac:dyDescent="0.25">
      <c r="A145" s="3"/>
      <c r="B145" s="102" t="s">
        <v>140</v>
      </c>
      <c r="C145" s="101"/>
      <c r="D145" s="40">
        <f>F145+H145+J145</f>
        <v>211666.9</v>
      </c>
      <c r="E145" s="40">
        <f>G145+I145+K145+M145</f>
        <v>190076.59999999998</v>
      </c>
      <c r="F145" s="40">
        <v>0</v>
      </c>
      <c r="G145" s="40">
        <v>0</v>
      </c>
      <c r="H145" s="40">
        <v>126833.4</v>
      </c>
      <c r="I145" s="40">
        <v>105410.9</v>
      </c>
      <c r="J145" s="40">
        <v>84833.5</v>
      </c>
      <c r="K145" s="40">
        <v>84665.7</v>
      </c>
      <c r="L145" s="40">
        <v>0</v>
      </c>
      <c r="M145" s="40">
        <v>0</v>
      </c>
      <c r="N145" s="40">
        <v>100</v>
      </c>
      <c r="O145" s="40">
        <f>E145/D145%</f>
        <v>89.799869511954867</v>
      </c>
      <c r="P145" s="3" t="s">
        <v>126</v>
      </c>
      <c r="Q145" s="3" t="s">
        <v>347</v>
      </c>
      <c r="R145" s="3" t="s">
        <v>347</v>
      </c>
      <c r="S145" s="3">
        <v>100</v>
      </c>
    </row>
    <row r="146" spans="1:20" ht="114.75" x14ac:dyDescent="0.25">
      <c r="A146" s="165"/>
      <c r="B146" s="165" t="s">
        <v>141</v>
      </c>
      <c r="C146" s="165"/>
      <c r="D146" s="163">
        <f>F146+H146+J146</f>
        <v>45605</v>
      </c>
      <c r="E146" s="163">
        <f>G146+I146+K146+M146</f>
        <v>45605</v>
      </c>
      <c r="F146" s="163">
        <v>0</v>
      </c>
      <c r="G146" s="163">
        <v>0</v>
      </c>
      <c r="H146" s="163">
        <v>22605</v>
      </c>
      <c r="I146" s="163">
        <v>22605</v>
      </c>
      <c r="J146" s="163">
        <v>23000</v>
      </c>
      <c r="K146" s="163">
        <v>23000</v>
      </c>
      <c r="L146" s="163">
        <v>0</v>
      </c>
      <c r="M146" s="163">
        <v>0</v>
      </c>
      <c r="N146" s="163">
        <v>100</v>
      </c>
      <c r="O146" s="163">
        <f>E146/D146%</f>
        <v>100</v>
      </c>
      <c r="P146" s="3" t="s">
        <v>127</v>
      </c>
      <c r="Q146" s="3" t="s">
        <v>356</v>
      </c>
      <c r="R146" s="79">
        <v>2.58</v>
      </c>
      <c r="S146" s="3">
        <v>100</v>
      </c>
    </row>
    <row r="147" spans="1:20" ht="165.75" x14ac:dyDescent="0.25">
      <c r="A147" s="166"/>
      <c r="B147" s="166"/>
      <c r="C147" s="166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3" t="s">
        <v>128</v>
      </c>
      <c r="Q147" s="103">
        <v>1</v>
      </c>
      <c r="R147" s="103">
        <v>1</v>
      </c>
      <c r="S147" s="3">
        <v>100</v>
      </c>
    </row>
    <row r="148" spans="1:20" ht="25.5" x14ac:dyDescent="0.25">
      <c r="A148" s="104"/>
      <c r="B148" s="3" t="s">
        <v>142</v>
      </c>
      <c r="C148" s="105"/>
      <c r="D148" s="106">
        <f>D149+D150+D151</f>
        <v>17100.099999999999</v>
      </c>
      <c r="E148" s="106">
        <f t="shared" ref="E148:M148" si="19">E149+E150+E151</f>
        <v>15495.400000000001</v>
      </c>
      <c r="F148" s="106">
        <f t="shared" si="19"/>
        <v>100.4</v>
      </c>
      <c r="G148" s="106">
        <f t="shared" si="19"/>
        <v>100.4</v>
      </c>
      <c r="H148" s="106">
        <f t="shared" si="19"/>
        <v>1080.9000000000001</v>
      </c>
      <c r="I148" s="106">
        <f t="shared" si="19"/>
        <v>1080.9000000000001</v>
      </c>
      <c r="J148" s="106">
        <f t="shared" si="19"/>
        <v>15918.8</v>
      </c>
      <c r="K148" s="106">
        <f t="shared" si="19"/>
        <v>14314.1</v>
      </c>
      <c r="L148" s="106">
        <f t="shared" si="19"/>
        <v>0</v>
      </c>
      <c r="M148" s="106">
        <f t="shared" si="19"/>
        <v>0</v>
      </c>
      <c r="N148" s="40">
        <v>100</v>
      </c>
      <c r="O148" s="40">
        <f>E148/D148%</f>
        <v>90.615844351787445</v>
      </c>
      <c r="P148" s="107"/>
      <c r="Q148" s="70"/>
      <c r="R148" s="70"/>
      <c r="S148" s="71"/>
    </row>
    <row r="149" spans="1:20" ht="63.75" x14ac:dyDescent="0.25">
      <c r="A149" s="104"/>
      <c r="B149" s="3" t="s">
        <v>143</v>
      </c>
      <c r="C149" s="105"/>
      <c r="D149" s="40">
        <f>F149+H149+J149</f>
        <v>17050.099999999999</v>
      </c>
      <c r="E149" s="40">
        <f>G149+I149+K149+M149</f>
        <v>15457.400000000001</v>
      </c>
      <c r="F149" s="40">
        <v>100.4</v>
      </c>
      <c r="G149" s="40">
        <v>100.4</v>
      </c>
      <c r="H149" s="40">
        <v>1080.9000000000001</v>
      </c>
      <c r="I149" s="40">
        <v>1080.9000000000001</v>
      </c>
      <c r="J149" s="40">
        <v>15868.8</v>
      </c>
      <c r="K149" s="40">
        <v>14276.1</v>
      </c>
      <c r="L149" s="40">
        <v>0</v>
      </c>
      <c r="M149" s="40">
        <v>0</v>
      </c>
      <c r="N149" s="40">
        <v>100</v>
      </c>
      <c r="O149" s="40">
        <f>E149/D149%</f>
        <v>90.658705814042165</v>
      </c>
      <c r="P149" s="136" t="s">
        <v>129</v>
      </c>
      <c r="Q149" s="214" t="s">
        <v>357</v>
      </c>
      <c r="R149" s="217">
        <v>1</v>
      </c>
      <c r="S149" s="214">
        <v>90.62</v>
      </c>
    </row>
    <row r="150" spans="1:20" ht="114.75" x14ac:dyDescent="0.25">
      <c r="A150" s="104"/>
      <c r="B150" s="3" t="s">
        <v>144</v>
      </c>
      <c r="C150" s="105"/>
      <c r="D150" s="40">
        <f>F150+H150+J150</f>
        <v>50</v>
      </c>
      <c r="E150" s="40">
        <f>G150+I150+K150+M150</f>
        <v>38</v>
      </c>
      <c r="F150" s="40">
        <v>0</v>
      </c>
      <c r="G150" s="40">
        <v>0</v>
      </c>
      <c r="H150" s="40">
        <v>0</v>
      </c>
      <c r="I150" s="40">
        <v>0</v>
      </c>
      <c r="J150" s="40">
        <v>50</v>
      </c>
      <c r="K150" s="40">
        <v>38</v>
      </c>
      <c r="L150" s="40">
        <v>0</v>
      </c>
      <c r="M150" s="40">
        <v>0</v>
      </c>
      <c r="N150" s="40">
        <v>100</v>
      </c>
      <c r="O150" s="40">
        <f>E150/D150%</f>
        <v>76</v>
      </c>
      <c r="P150" s="137"/>
      <c r="Q150" s="215"/>
      <c r="R150" s="218"/>
      <c r="S150" s="215"/>
    </row>
    <row r="151" spans="1:20" ht="51" x14ac:dyDescent="0.25">
      <c r="A151" s="104"/>
      <c r="B151" s="3" t="s">
        <v>145</v>
      </c>
      <c r="C151" s="105"/>
      <c r="D151" s="40">
        <f>F151+H151+J151+L151</f>
        <v>0</v>
      </c>
      <c r="E151" s="40">
        <f>G151+I151+K151+M151</f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100</v>
      </c>
      <c r="O151" s="40">
        <v>0</v>
      </c>
      <c r="P151" s="138"/>
      <c r="Q151" s="216"/>
      <c r="R151" s="219"/>
      <c r="S151" s="216"/>
    </row>
    <row r="152" spans="1:20" ht="64.5" x14ac:dyDescent="0.25">
      <c r="A152" s="83">
        <v>8</v>
      </c>
      <c r="B152" s="84" t="s">
        <v>240</v>
      </c>
      <c r="C152" s="83" t="s">
        <v>345</v>
      </c>
      <c r="D152" s="89">
        <f>D153+D165+D172</f>
        <v>245395.99999999997</v>
      </c>
      <c r="E152" s="89">
        <f>E153+E165+E172</f>
        <v>239965.82409999997</v>
      </c>
      <c r="F152" s="89">
        <f t="shared" ref="F152:M152" si="20">F153+F165+F172</f>
        <v>62630.2</v>
      </c>
      <c r="G152" s="89">
        <f t="shared" si="20"/>
        <v>64236.258000000002</v>
      </c>
      <c r="H152" s="89">
        <f t="shared" si="20"/>
        <v>13309.2</v>
      </c>
      <c r="I152" s="89">
        <f t="shared" si="20"/>
        <v>20160.39788</v>
      </c>
      <c r="J152" s="89">
        <f t="shared" si="20"/>
        <v>169456.59999999998</v>
      </c>
      <c r="K152" s="89">
        <f t="shared" si="20"/>
        <v>155569.16821999999</v>
      </c>
      <c r="L152" s="89">
        <f t="shared" si="20"/>
        <v>0</v>
      </c>
      <c r="M152" s="89">
        <f t="shared" si="20"/>
        <v>0</v>
      </c>
      <c r="N152" s="90">
        <v>100</v>
      </c>
      <c r="O152" s="90">
        <f>E152/D152*100</f>
        <v>97.787178315864963</v>
      </c>
      <c r="P152" s="88"/>
      <c r="Q152" s="88"/>
      <c r="R152" s="88"/>
      <c r="S152" s="90"/>
      <c r="T152" s="7">
        <f>F152+H152+J152</f>
        <v>245395.99999999997</v>
      </c>
    </row>
    <row r="153" spans="1:20" ht="38.25" x14ac:dyDescent="0.25">
      <c r="A153" s="26"/>
      <c r="B153" s="39" t="s">
        <v>241</v>
      </c>
      <c r="C153" s="39"/>
      <c r="D153" s="108">
        <f>D154+D155+D156+D157+D158+D159+D160+D161+D162+D163+D164</f>
        <v>244295.99999999997</v>
      </c>
      <c r="E153" s="108">
        <f>E154+E155+E156+E157+E158+E159+E160+E161+E162+E163+E164</f>
        <v>238706.89163999996</v>
      </c>
      <c r="F153" s="108">
        <f t="shared" ref="F153:M153" si="21">F154+F155+F156+F157+F158+F159+F160+F161+F162+F163+F164</f>
        <v>62630.2</v>
      </c>
      <c r="G153" s="108">
        <f t="shared" si="21"/>
        <v>64236.258000000002</v>
      </c>
      <c r="H153" s="108">
        <f t="shared" si="21"/>
        <v>13309.2</v>
      </c>
      <c r="I153" s="108">
        <f t="shared" si="21"/>
        <v>20160.39788</v>
      </c>
      <c r="J153" s="108">
        <f>J154+J155+J156+J157+J158+J159+J160+J161+J162+J163+J164</f>
        <v>168356.59999999998</v>
      </c>
      <c r="K153" s="108">
        <f t="shared" si="21"/>
        <v>154310.23575999998</v>
      </c>
      <c r="L153" s="108">
        <f t="shared" si="21"/>
        <v>0</v>
      </c>
      <c r="M153" s="108">
        <f t="shared" si="21"/>
        <v>0</v>
      </c>
      <c r="N153" s="109">
        <v>100</v>
      </c>
      <c r="O153" s="109">
        <f t="shared" ref="O153:O193" si="22">E153/D153*100</f>
        <v>97.712157235484824</v>
      </c>
      <c r="P153" s="39"/>
      <c r="Q153" s="39"/>
      <c r="R153" s="39"/>
      <c r="S153" s="72"/>
    </row>
    <row r="154" spans="1:20" ht="76.5" x14ac:dyDescent="0.25">
      <c r="A154" s="26"/>
      <c r="B154" s="39" t="s">
        <v>242</v>
      </c>
      <c r="C154" s="39"/>
      <c r="D154" s="108">
        <f>F154+H154+J154</f>
        <v>129836.9</v>
      </c>
      <c r="E154" s="108">
        <f>G154+I154+K154</f>
        <v>124541.07999999999</v>
      </c>
      <c r="F154" s="109">
        <v>0</v>
      </c>
      <c r="G154" s="109">
        <v>1606.03</v>
      </c>
      <c r="H154" s="109">
        <v>500</v>
      </c>
      <c r="I154" s="109">
        <v>7510.65</v>
      </c>
      <c r="J154" s="109">
        <v>129336.9</v>
      </c>
      <c r="K154" s="108">
        <v>115424.4</v>
      </c>
      <c r="L154" s="109">
        <v>0</v>
      </c>
      <c r="M154" s="109">
        <v>0</v>
      </c>
      <c r="N154" s="109">
        <v>100</v>
      </c>
      <c r="O154" s="109">
        <f t="shared" si="22"/>
        <v>95.921174951034715</v>
      </c>
      <c r="P154" s="39" t="s">
        <v>268</v>
      </c>
      <c r="Q154" s="39" t="s">
        <v>405</v>
      </c>
      <c r="R154" s="39">
        <v>97.79</v>
      </c>
      <c r="S154" s="72">
        <v>102.9</v>
      </c>
    </row>
    <row r="155" spans="1:20" ht="114.75" x14ac:dyDescent="0.25">
      <c r="A155" s="26"/>
      <c r="B155" s="39" t="s">
        <v>243</v>
      </c>
      <c r="C155" s="39"/>
      <c r="D155" s="108">
        <v>2521</v>
      </c>
      <c r="E155" s="108">
        <f t="shared" ref="E155:E165" si="23">G155+I155+K155</f>
        <v>1521</v>
      </c>
      <c r="F155" s="109">
        <v>0</v>
      </c>
      <c r="G155" s="109">
        <v>0</v>
      </c>
      <c r="H155" s="109">
        <v>2521</v>
      </c>
      <c r="I155" s="109">
        <v>1521</v>
      </c>
      <c r="J155" s="109">
        <v>0</v>
      </c>
      <c r="K155" s="109">
        <v>0</v>
      </c>
      <c r="L155" s="109">
        <v>0</v>
      </c>
      <c r="M155" s="109">
        <v>0</v>
      </c>
      <c r="N155" s="109">
        <v>100</v>
      </c>
      <c r="O155" s="109">
        <f t="shared" si="22"/>
        <v>60.333201110670366</v>
      </c>
      <c r="P155" s="39" t="s">
        <v>269</v>
      </c>
      <c r="Q155" s="39">
        <v>10.3</v>
      </c>
      <c r="R155" s="110">
        <v>10.5</v>
      </c>
      <c r="S155" s="109">
        <f>R155/Q155*100</f>
        <v>101.94174757281553</v>
      </c>
    </row>
    <row r="156" spans="1:20" ht="127.5" x14ac:dyDescent="0.25">
      <c r="A156" s="26"/>
      <c r="B156" s="39" t="s">
        <v>244</v>
      </c>
      <c r="C156" s="39"/>
      <c r="D156" s="108">
        <v>0</v>
      </c>
      <c r="E156" s="108">
        <f t="shared" si="23"/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100</v>
      </c>
      <c r="O156" s="109">
        <v>0</v>
      </c>
      <c r="P156" s="39"/>
      <c r="Q156" s="39"/>
      <c r="R156" s="111"/>
      <c r="S156" s="112"/>
    </row>
    <row r="157" spans="1:20" ht="127.5" x14ac:dyDescent="0.25">
      <c r="A157" s="26"/>
      <c r="B157" s="39" t="s">
        <v>245</v>
      </c>
      <c r="C157" s="39"/>
      <c r="D157" s="108">
        <v>8500</v>
      </c>
      <c r="E157" s="108">
        <f t="shared" si="23"/>
        <v>9837.74</v>
      </c>
      <c r="F157" s="109">
        <v>0</v>
      </c>
      <c r="G157" s="109">
        <v>0</v>
      </c>
      <c r="H157" s="109">
        <v>0</v>
      </c>
      <c r="I157" s="109">
        <v>0</v>
      </c>
      <c r="J157" s="109">
        <v>8500</v>
      </c>
      <c r="K157" s="108">
        <v>9837.74</v>
      </c>
      <c r="L157" s="109">
        <v>0</v>
      </c>
      <c r="M157" s="109">
        <v>0</v>
      </c>
      <c r="N157" s="109">
        <v>100</v>
      </c>
      <c r="O157" s="109">
        <f t="shared" si="22"/>
        <v>115.73811764705881</v>
      </c>
      <c r="P157" s="39"/>
      <c r="Q157" s="39"/>
      <c r="R157" s="111"/>
      <c r="S157" s="112"/>
    </row>
    <row r="158" spans="1:20" ht="51" x14ac:dyDescent="0.25">
      <c r="A158" s="26"/>
      <c r="B158" s="39" t="s">
        <v>246</v>
      </c>
      <c r="C158" s="39"/>
      <c r="D158" s="108">
        <v>98868.7</v>
      </c>
      <c r="E158" s="108">
        <f t="shared" si="23"/>
        <v>99446.005879999997</v>
      </c>
      <c r="F158" s="109">
        <v>62630.2</v>
      </c>
      <c r="G158" s="109">
        <f>62630228/1000</f>
        <v>62630.228000000003</v>
      </c>
      <c r="H158" s="109">
        <v>10288.200000000001</v>
      </c>
      <c r="I158" s="109">
        <f>11128747.88/1000</f>
        <v>11128.747880000001</v>
      </c>
      <c r="J158" s="109">
        <v>25950.3</v>
      </c>
      <c r="K158" s="109">
        <v>25687.03</v>
      </c>
      <c r="L158" s="109">
        <v>0</v>
      </c>
      <c r="M158" s="109">
        <v>0</v>
      </c>
      <c r="N158" s="109">
        <v>100</v>
      </c>
      <c r="O158" s="109">
        <f t="shared" si="22"/>
        <v>100.58391167275387</v>
      </c>
      <c r="P158" s="39"/>
      <c r="Q158" s="39"/>
      <c r="R158" s="111"/>
      <c r="S158" s="112"/>
    </row>
    <row r="159" spans="1:20" ht="51" x14ac:dyDescent="0.25">
      <c r="A159" s="26"/>
      <c r="B159" s="39" t="s">
        <v>247</v>
      </c>
      <c r="C159" s="39"/>
      <c r="D159" s="108">
        <v>0</v>
      </c>
      <c r="E159" s="108"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100</v>
      </c>
      <c r="O159" s="109">
        <v>0</v>
      </c>
      <c r="P159" s="39"/>
      <c r="Q159" s="39"/>
      <c r="R159" s="111"/>
      <c r="S159" s="112"/>
    </row>
    <row r="160" spans="1:20" ht="76.5" x14ac:dyDescent="0.25">
      <c r="A160" s="26"/>
      <c r="B160" s="39" t="s">
        <v>248</v>
      </c>
      <c r="C160" s="39"/>
      <c r="D160" s="108">
        <f>550</f>
        <v>550</v>
      </c>
      <c r="E160" s="108">
        <f t="shared" si="23"/>
        <v>593.08859999999993</v>
      </c>
      <c r="F160" s="109">
        <v>0</v>
      </c>
      <c r="G160" s="109">
        <v>0</v>
      </c>
      <c r="H160" s="109">
        <v>0</v>
      </c>
      <c r="I160" s="109">
        <v>0</v>
      </c>
      <c r="J160" s="109">
        <v>550</v>
      </c>
      <c r="K160" s="108">
        <f>593088.6/1000</f>
        <v>593.08859999999993</v>
      </c>
      <c r="L160" s="109">
        <v>0</v>
      </c>
      <c r="M160" s="109">
        <v>0</v>
      </c>
      <c r="N160" s="109">
        <v>100</v>
      </c>
      <c r="O160" s="109">
        <f t="shared" si="22"/>
        <v>107.8342909090909</v>
      </c>
      <c r="P160" s="39"/>
      <c r="Q160" s="39"/>
      <c r="R160" s="111"/>
      <c r="S160" s="112"/>
    </row>
    <row r="161" spans="1:19" ht="76.5" x14ac:dyDescent="0.25">
      <c r="A161" s="26"/>
      <c r="B161" s="39" t="s">
        <v>249</v>
      </c>
      <c r="C161" s="39"/>
      <c r="D161" s="108">
        <v>401.9</v>
      </c>
      <c r="E161" s="108">
        <f t="shared" si="23"/>
        <v>381</v>
      </c>
      <c r="F161" s="109">
        <v>0</v>
      </c>
      <c r="G161" s="109">
        <v>0</v>
      </c>
      <c r="H161" s="109">
        <v>0</v>
      </c>
      <c r="I161" s="109">
        <v>0</v>
      </c>
      <c r="J161" s="109">
        <v>401.9</v>
      </c>
      <c r="K161" s="108">
        <v>381</v>
      </c>
      <c r="L161" s="109">
        <v>0</v>
      </c>
      <c r="M161" s="109">
        <v>0</v>
      </c>
      <c r="N161" s="109">
        <v>100</v>
      </c>
      <c r="O161" s="109">
        <f t="shared" si="22"/>
        <v>94.799701418263254</v>
      </c>
      <c r="P161" s="39"/>
      <c r="Q161" s="39"/>
      <c r="R161" s="111"/>
      <c r="S161" s="112"/>
    </row>
    <row r="162" spans="1:19" ht="76.5" x14ac:dyDescent="0.25">
      <c r="A162" s="26"/>
      <c r="B162" s="39" t="s">
        <v>250</v>
      </c>
      <c r="C162" s="39"/>
      <c r="D162" s="108">
        <v>2117.5</v>
      </c>
      <c r="E162" s="108">
        <f t="shared" si="23"/>
        <v>1367.50576</v>
      </c>
      <c r="F162" s="109">
        <v>0</v>
      </c>
      <c r="G162" s="109">
        <v>0</v>
      </c>
      <c r="H162" s="109">
        <v>0</v>
      </c>
      <c r="I162" s="109">
        <v>0</v>
      </c>
      <c r="J162" s="109">
        <v>2117.5</v>
      </c>
      <c r="K162" s="108">
        <f>1367505.76/1000</f>
        <v>1367.50576</v>
      </c>
      <c r="L162" s="109">
        <v>0</v>
      </c>
      <c r="M162" s="109">
        <v>0</v>
      </c>
      <c r="N162" s="109">
        <v>100</v>
      </c>
      <c r="O162" s="109">
        <f t="shared" si="22"/>
        <v>64.581145690672955</v>
      </c>
      <c r="P162" s="39"/>
      <c r="Q162" s="39"/>
      <c r="R162" s="111"/>
      <c r="S162" s="112"/>
    </row>
    <row r="163" spans="1:19" ht="63.75" x14ac:dyDescent="0.25">
      <c r="A163" s="26"/>
      <c r="B163" s="39" t="s">
        <v>251</v>
      </c>
      <c r="C163" s="39"/>
      <c r="D163" s="108">
        <v>1500</v>
      </c>
      <c r="E163" s="108">
        <f t="shared" si="23"/>
        <v>466.733</v>
      </c>
      <c r="F163" s="109">
        <v>0</v>
      </c>
      <c r="G163" s="109">
        <v>0</v>
      </c>
      <c r="H163" s="109">
        <v>0</v>
      </c>
      <c r="I163" s="109">
        <v>0</v>
      </c>
      <c r="J163" s="109">
        <v>1500</v>
      </c>
      <c r="K163" s="108">
        <f>466733/1000</f>
        <v>466.733</v>
      </c>
      <c r="L163" s="109">
        <v>0</v>
      </c>
      <c r="M163" s="109">
        <v>0</v>
      </c>
      <c r="N163" s="109">
        <v>100</v>
      </c>
      <c r="O163" s="109">
        <f t="shared" si="22"/>
        <v>31.115533333333335</v>
      </c>
      <c r="P163" s="39"/>
      <c r="Q163" s="39"/>
      <c r="R163" s="111"/>
      <c r="S163" s="112"/>
    </row>
    <row r="164" spans="1:19" ht="89.25" x14ac:dyDescent="0.25">
      <c r="A164" s="26"/>
      <c r="B164" s="39" t="s">
        <v>252</v>
      </c>
      <c r="C164" s="39"/>
      <c r="D164" s="108">
        <v>0</v>
      </c>
      <c r="E164" s="108">
        <f t="shared" si="23"/>
        <v>552.73840000000007</v>
      </c>
      <c r="F164" s="109">
        <v>0</v>
      </c>
      <c r="G164" s="109">
        <v>0</v>
      </c>
      <c r="H164" s="109">
        <v>0</v>
      </c>
      <c r="I164" s="109">
        <v>0</v>
      </c>
      <c r="J164" s="109">
        <v>0</v>
      </c>
      <c r="K164" s="108">
        <f>552738.4/1000</f>
        <v>552.73840000000007</v>
      </c>
      <c r="L164" s="109">
        <v>0</v>
      </c>
      <c r="M164" s="109">
        <v>0</v>
      </c>
      <c r="N164" s="109">
        <v>100</v>
      </c>
      <c r="O164" s="109" t="e">
        <f t="shared" si="22"/>
        <v>#DIV/0!</v>
      </c>
      <c r="P164" s="39"/>
      <c r="Q164" s="39"/>
      <c r="R164" s="111"/>
      <c r="S164" s="112"/>
    </row>
    <row r="165" spans="1:19" ht="38.25" x14ac:dyDescent="0.25">
      <c r="A165" s="26"/>
      <c r="B165" s="39" t="s">
        <v>253</v>
      </c>
      <c r="C165" s="39"/>
      <c r="D165" s="108">
        <f>D166+D171</f>
        <v>50</v>
      </c>
      <c r="E165" s="108">
        <f t="shared" si="23"/>
        <v>0</v>
      </c>
      <c r="F165" s="108">
        <f t="shared" ref="F165:M165" si="24">F170+F171</f>
        <v>0</v>
      </c>
      <c r="G165" s="108">
        <f t="shared" si="24"/>
        <v>0</v>
      </c>
      <c r="H165" s="108">
        <f t="shared" si="24"/>
        <v>0</v>
      </c>
      <c r="I165" s="108">
        <f t="shared" si="24"/>
        <v>0</v>
      </c>
      <c r="J165" s="108">
        <f>J166+J171</f>
        <v>50</v>
      </c>
      <c r="K165" s="108">
        <f>K166+K171</f>
        <v>0</v>
      </c>
      <c r="L165" s="108">
        <f t="shared" si="24"/>
        <v>0</v>
      </c>
      <c r="M165" s="108">
        <f t="shared" si="24"/>
        <v>0</v>
      </c>
      <c r="N165" s="109">
        <v>100</v>
      </c>
      <c r="O165" s="109">
        <f t="shared" si="22"/>
        <v>0</v>
      </c>
      <c r="P165" s="39"/>
      <c r="Q165" s="39"/>
      <c r="R165" s="111"/>
      <c r="S165" s="112"/>
    </row>
    <row r="166" spans="1:19" ht="51" x14ac:dyDescent="0.25">
      <c r="A166" s="133"/>
      <c r="B166" s="136" t="s">
        <v>254</v>
      </c>
      <c r="C166" s="136"/>
      <c r="D166" s="139">
        <f>50</f>
        <v>50</v>
      </c>
      <c r="E166" s="139">
        <v>0</v>
      </c>
      <c r="F166" s="139">
        <v>0</v>
      </c>
      <c r="G166" s="139">
        <v>0</v>
      </c>
      <c r="H166" s="139">
        <v>0</v>
      </c>
      <c r="I166" s="139">
        <v>0</v>
      </c>
      <c r="J166" s="209">
        <v>50</v>
      </c>
      <c r="K166" s="209">
        <v>0</v>
      </c>
      <c r="L166" s="139">
        <v>0</v>
      </c>
      <c r="M166" s="139">
        <v>0</v>
      </c>
      <c r="N166" s="209">
        <v>100</v>
      </c>
      <c r="O166" s="209">
        <f>E166/D166*100</f>
        <v>0</v>
      </c>
      <c r="P166" s="39" t="s">
        <v>270</v>
      </c>
      <c r="Q166" s="39">
        <v>180</v>
      </c>
      <c r="R166" s="39">
        <v>1601</v>
      </c>
      <c r="S166" s="109">
        <f>R166/Q166*100</f>
        <v>889.44444444444434</v>
      </c>
    </row>
    <row r="167" spans="1:19" ht="51" x14ac:dyDescent="0.25">
      <c r="A167" s="134"/>
      <c r="B167" s="137"/>
      <c r="C167" s="137"/>
      <c r="D167" s="140"/>
      <c r="E167" s="140"/>
      <c r="F167" s="140"/>
      <c r="G167" s="140"/>
      <c r="H167" s="140"/>
      <c r="I167" s="140"/>
      <c r="J167" s="210"/>
      <c r="K167" s="210"/>
      <c r="L167" s="140"/>
      <c r="M167" s="140"/>
      <c r="N167" s="210"/>
      <c r="O167" s="210"/>
      <c r="P167" s="39" t="s">
        <v>271</v>
      </c>
      <c r="Q167" s="39">
        <v>145</v>
      </c>
      <c r="R167" s="39">
        <v>422</v>
      </c>
      <c r="S167" s="109">
        <f t="shared" ref="S167:S170" si="25">R167/Q167*100</f>
        <v>291.0344827586207</v>
      </c>
    </row>
    <row r="168" spans="1:19" ht="25.5" x14ac:dyDescent="0.25">
      <c r="A168" s="134"/>
      <c r="B168" s="137"/>
      <c r="C168" s="137"/>
      <c r="D168" s="140"/>
      <c r="E168" s="140"/>
      <c r="F168" s="140"/>
      <c r="G168" s="140"/>
      <c r="H168" s="140"/>
      <c r="I168" s="140"/>
      <c r="J168" s="210"/>
      <c r="K168" s="210"/>
      <c r="L168" s="140"/>
      <c r="M168" s="140"/>
      <c r="N168" s="210"/>
      <c r="O168" s="210"/>
      <c r="P168" s="39" t="s">
        <v>272</v>
      </c>
      <c r="Q168" s="39">
        <v>120</v>
      </c>
      <c r="R168" s="39">
        <v>1601</v>
      </c>
      <c r="S168" s="109">
        <f t="shared" si="25"/>
        <v>1334.1666666666667</v>
      </c>
    </row>
    <row r="169" spans="1:19" ht="51" x14ac:dyDescent="0.25">
      <c r="A169" s="134"/>
      <c r="B169" s="137"/>
      <c r="C169" s="137"/>
      <c r="D169" s="140"/>
      <c r="E169" s="140"/>
      <c r="F169" s="140"/>
      <c r="G169" s="140"/>
      <c r="H169" s="140"/>
      <c r="I169" s="140"/>
      <c r="J169" s="210"/>
      <c r="K169" s="210"/>
      <c r="L169" s="140"/>
      <c r="M169" s="140"/>
      <c r="N169" s="210"/>
      <c r="O169" s="210"/>
      <c r="P169" s="39" t="s">
        <v>273</v>
      </c>
      <c r="Q169" s="39">
        <v>35</v>
      </c>
      <c r="R169" s="39">
        <v>50</v>
      </c>
      <c r="S169" s="109">
        <f t="shared" si="25"/>
        <v>142.85714285714286</v>
      </c>
    </row>
    <row r="170" spans="1:19" ht="114.75" x14ac:dyDescent="0.25">
      <c r="A170" s="135"/>
      <c r="B170" s="138"/>
      <c r="C170" s="138"/>
      <c r="D170" s="141"/>
      <c r="E170" s="141"/>
      <c r="F170" s="141"/>
      <c r="G170" s="141"/>
      <c r="H170" s="141"/>
      <c r="I170" s="141"/>
      <c r="J170" s="211"/>
      <c r="K170" s="211"/>
      <c r="L170" s="141"/>
      <c r="M170" s="141"/>
      <c r="N170" s="211"/>
      <c r="O170" s="211"/>
      <c r="P170" s="39" t="s">
        <v>274</v>
      </c>
      <c r="Q170" s="39">
        <v>50</v>
      </c>
      <c r="R170" s="39">
        <v>51</v>
      </c>
      <c r="S170" s="109">
        <f t="shared" si="25"/>
        <v>102</v>
      </c>
    </row>
    <row r="171" spans="1:19" ht="51" x14ac:dyDescent="0.25">
      <c r="A171" s="26"/>
      <c r="B171" s="39" t="s">
        <v>255</v>
      </c>
      <c r="C171" s="39"/>
      <c r="D171" s="108">
        <v>0</v>
      </c>
      <c r="E171" s="108">
        <v>0</v>
      </c>
      <c r="F171" s="109">
        <v>0</v>
      </c>
      <c r="G171" s="109"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100</v>
      </c>
      <c r="O171" s="109">
        <v>0</v>
      </c>
      <c r="P171" s="39"/>
      <c r="Q171" s="39"/>
      <c r="R171" s="111"/>
      <c r="S171" s="112"/>
    </row>
    <row r="172" spans="1:19" ht="38.25" x14ac:dyDescent="0.25">
      <c r="A172" s="26"/>
      <c r="B172" s="39" t="s">
        <v>256</v>
      </c>
      <c r="C172" s="39"/>
      <c r="D172" s="108">
        <f>D173+D184+D185+D186+D187+D188+D189+D190+D191+D192+D193</f>
        <v>1050</v>
      </c>
      <c r="E172" s="108">
        <f>E183+E184+E185+E186+E187+E188+E189+E190+E191+E192+E193</f>
        <v>1258.93246</v>
      </c>
      <c r="F172" s="108">
        <f t="shared" ref="F172:M172" si="26">F183+F184+F185+F186+F187+F188+F189+F190+F191+F192+F193</f>
        <v>0</v>
      </c>
      <c r="G172" s="108">
        <f t="shared" si="26"/>
        <v>0</v>
      </c>
      <c r="H172" s="108">
        <f t="shared" si="26"/>
        <v>0</v>
      </c>
      <c r="I172" s="108">
        <f t="shared" si="26"/>
        <v>0</v>
      </c>
      <c r="J172" s="108">
        <f t="shared" si="26"/>
        <v>1050</v>
      </c>
      <c r="K172" s="108">
        <f t="shared" si="26"/>
        <v>1258.93246</v>
      </c>
      <c r="L172" s="108">
        <f t="shared" si="26"/>
        <v>0</v>
      </c>
      <c r="M172" s="108">
        <f t="shared" si="26"/>
        <v>0</v>
      </c>
      <c r="N172" s="109">
        <v>100</v>
      </c>
      <c r="O172" s="109">
        <f t="shared" si="22"/>
        <v>119.89832952380952</v>
      </c>
      <c r="P172" s="39"/>
      <c r="Q172" s="39"/>
      <c r="R172" s="111"/>
      <c r="S172" s="112"/>
    </row>
    <row r="173" spans="1:19" ht="89.25" x14ac:dyDescent="0.25">
      <c r="A173" s="133"/>
      <c r="B173" s="136" t="s">
        <v>257</v>
      </c>
      <c r="C173" s="136"/>
      <c r="D173" s="139">
        <v>0</v>
      </c>
      <c r="E173" s="139">
        <v>0</v>
      </c>
      <c r="F173" s="139">
        <v>0</v>
      </c>
      <c r="G173" s="139">
        <v>0</v>
      </c>
      <c r="H173" s="139">
        <v>0</v>
      </c>
      <c r="I173" s="139">
        <v>0</v>
      </c>
      <c r="J173" s="139">
        <v>0</v>
      </c>
      <c r="K173" s="139">
        <v>0</v>
      </c>
      <c r="L173" s="139">
        <v>0</v>
      </c>
      <c r="M173" s="139">
        <v>0</v>
      </c>
      <c r="N173" s="209">
        <v>100</v>
      </c>
      <c r="O173" s="209">
        <v>0</v>
      </c>
      <c r="P173" s="39" t="s">
        <v>275</v>
      </c>
      <c r="Q173" s="39">
        <v>0</v>
      </c>
      <c r="R173" s="39">
        <v>0</v>
      </c>
      <c r="S173" s="109">
        <v>100</v>
      </c>
    </row>
    <row r="174" spans="1:19" ht="38.25" x14ac:dyDescent="0.25">
      <c r="A174" s="134"/>
      <c r="B174" s="137"/>
      <c r="C174" s="137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210"/>
      <c r="O174" s="210"/>
      <c r="P174" s="39" t="s">
        <v>276</v>
      </c>
      <c r="Q174" s="39">
        <v>100</v>
      </c>
      <c r="R174" s="39">
        <v>100</v>
      </c>
      <c r="S174" s="109">
        <f>R174/Q174*100</f>
        <v>100</v>
      </c>
    </row>
    <row r="175" spans="1:19" ht="76.5" x14ac:dyDescent="0.25">
      <c r="A175" s="134"/>
      <c r="B175" s="137"/>
      <c r="C175" s="137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210"/>
      <c r="O175" s="210"/>
      <c r="P175" s="39" t="s">
        <v>277</v>
      </c>
      <c r="Q175" s="39">
        <v>100</v>
      </c>
      <c r="R175" s="39">
        <v>100</v>
      </c>
      <c r="S175" s="109">
        <f t="shared" ref="S175:S183" si="27">R175/Q175*100</f>
        <v>100</v>
      </c>
    </row>
    <row r="176" spans="1:19" ht="89.25" x14ac:dyDescent="0.25">
      <c r="A176" s="134"/>
      <c r="B176" s="137"/>
      <c r="C176" s="137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210"/>
      <c r="O176" s="210"/>
      <c r="P176" s="39" t="s">
        <v>278</v>
      </c>
      <c r="Q176" s="39">
        <v>0</v>
      </c>
      <c r="R176" s="39">
        <v>0</v>
      </c>
      <c r="S176" s="109">
        <v>100</v>
      </c>
    </row>
    <row r="177" spans="1:19" ht="114.75" x14ac:dyDescent="0.25">
      <c r="A177" s="134"/>
      <c r="B177" s="137"/>
      <c r="C177" s="137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210"/>
      <c r="O177" s="210"/>
      <c r="P177" s="39" t="s">
        <v>279</v>
      </c>
      <c r="Q177" s="39">
        <v>97400</v>
      </c>
      <c r="R177" s="39">
        <v>101000</v>
      </c>
      <c r="S177" s="109">
        <f t="shared" si="27"/>
        <v>103.69609856262834</v>
      </c>
    </row>
    <row r="178" spans="1:19" ht="63.75" x14ac:dyDescent="0.25">
      <c r="A178" s="134"/>
      <c r="B178" s="137"/>
      <c r="C178" s="137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210"/>
      <c r="O178" s="210"/>
      <c r="P178" s="39" t="s">
        <v>280</v>
      </c>
      <c r="Q178" s="39">
        <v>18950</v>
      </c>
      <c r="R178" s="39">
        <v>19050</v>
      </c>
      <c r="S178" s="109">
        <f t="shared" si="27"/>
        <v>100.52770448548813</v>
      </c>
    </row>
    <row r="179" spans="1:19" ht="76.5" x14ac:dyDescent="0.25">
      <c r="A179" s="134"/>
      <c r="B179" s="137"/>
      <c r="C179" s="137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210"/>
      <c r="O179" s="210"/>
      <c r="P179" s="39" t="s">
        <v>281</v>
      </c>
      <c r="Q179" s="39">
        <v>100</v>
      </c>
      <c r="R179" s="39">
        <v>100</v>
      </c>
      <c r="S179" s="109">
        <f t="shared" si="27"/>
        <v>100</v>
      </c>
    </row>
    <row r="180" spans="1:19" ht="38.25" x14ac:dyDescent="0.25">
      <c r="A180" s="134"/>
      <c r="B180" s="137"/>
      <c r="C180" s="137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210"/>
      <c r="O180" s="210"/>
      <c r="P180" s="39" t="s">
        <v>282</v>
      </c>
      <c r="Q180" s="39">
        <v>14</v>
      </c>
      <c r="R180" s="39">
        <v>18</v>
      </c>
      <c r="S180" s="109">
        <f t="shared" si="27"/>
        <v>128.57142857142858</v>
      </c>
    </row>
    <row r="181" spans="1:19" ht="51" x14ac:dyDescent="0.25">
      <c r="A181" s="134"/>
      <c r="B181" s="137"/>
      <c r="C181" s="137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210"/>
      <c r="O181" s="210"/>
      <c r="P181" s="39" t="s">
        <v>283</v>
      </c>
      <c r="Q181" s="39">
        <v>11</v>
      </c>
      <c r="R181" s="39">
        <v>5</v>
      </c>
      <c r="S181" s="109">
        <f t="shared" si="27"/>
        <v>45.454545454545453</v>
      </c>
    </row>
    <row r="182" spans="1:19" ht="38.25" x14ac:dyDescent="0.25">
      <c r="A182" s="134"/>
      <c r="B182" s="137"/>
      <c r="C182" s="137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210"/>
      <c r="O182" s="210"/>
      <c r="P182" s="39" t="s">
        <v>284</v>
      </c>
      <c r="Q182" s="39">
        <v>0</v>
      </c>
      <c r="R182" s="39">
        <v>0</v>
      </c>
      <c r="S182" s="109">
        <v>100</v>
      </c>
    </row>
    <row r="183" spans="1:19" ht="25.5" x14ac:dyDescent="0.25">
      <c r="A183" s="135"/>
      <c r="B183" s="138"/>
      <c r="C183" s="138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211"/>
      <c r="O183" s="211"/>
      <c r="P183" s="39" t="s">
        <v>285</v>
      </c>
      <c r="Q183" s="39">
        <v>6</v>
      </c>
      <c r="R183" s="39">
        <v>17</v>
      </c>
      <c r="S183" s="109">
        <f t="shared" si="27"/>
        <v>283.33333333333337</v>
      </c>
    </row>
    <row r="184" spans="1:19" ht="76.5" x14ac:dyDescent="0.25">
      <c r="A184" s="26"/>
      <c r="B184" s="39" t="s">
        <v>258</v>
      </c>
      <c r="C184" s="39"/>
      <c r="D184" s="108">
        <v>0</v>
      </c>
      <c r="E184" s="27">
        <v>0</v>
      </c>
      <c r="F184" s="72">
        <v>0</v>
      </c>
      <c r="G184" s="72">
        <v>0</v>
      </c>
      <c r="H184" s="72">
        <v>0</v>
      </c>
      <c r="I184" s="72">
        <v>0</v>
      </c>
      <c r="J184" s="72">
        <v>0</v>
      </c>
      <c r="K184" s="72">
        <v>0</v>
      </c>
      <c r="L184" s="72">
        <v>0</v>
      </c>
      <c r="M184" s="72">
        <v>0</v>
      </c>
      <c r="N184" s="72">
        <v>100</v>
      </c>
      <c r="O184" s="72">
        <v>0</v>
      </c>
      <c r="P184" s="39"/>
      <c r="Q184" s="39"/>
      <c r="R184" s="111"/>
      <c r="S184" s="109"/>
    </row>
    <row r="185" spans="1:19" ht="51" x14ac:dyDescent="0.25">
      <c r="A185" s="26"/>
      <c r="B185" s="39" t="s">
        <v>259</v>
      </c>
      <c r="C185" s="39"/>
      <c r="D185" s="108">
        <f>150</f>
        <v>150</v>
      </c>
      <c r="E185" s="27">
        <f>G185+I185+K185</f>
        <v>343.93246000000005</v>
      </c>
      <c r="F185" s="72">
        <v>0</v>
      </c>
      <c r="G185" s="72">
        <v>0</v>
      </c>
      <c r="H185" s="72">
        <v>0</v>
      </c>
      <c r="I185" s="72">
        <v>0</v>
      </c>
      <c r="J185" s="27">
        <f>150</f>
        <v>150</v>
      </c>
      <c r="K185" s="27">
        <f>343932.46/1000</f>
        <v>343.93246000000005</v>
      </c>
      <c r="L185" s="72">
        <v>0</v>
      </c>
      <c r="M185" s="72">
        <v>0</v>
      </c>
      <c r="N185" s="72">
        <v>100</v>
      </c>
      <c r="O185" s="72">
        <f t="shared" si="22"/>
        <v>229.2883066666667</v>
      </c>
      <c r="P185" s="39"/>
      <c r="Q185" s="39"/>
      <c r="R185" s="111"/>
      <c r="S185" s="109"/>
    </row>
    <row r="186" spans="1:19" ht="38.25" x14ac:dyDescent="0.25">
      <c r="A186" s="26"/>
      <c r="B186" s="39" t="s">
        <v>260</v>
      </c>
      <c r="C186" s="26"/>
      <c r="D186" s="108">
        <v>0</v>
      </c>
      <c r="E186" s="27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100</v>
      </c>
      <c r="O186" s="72">
        <v>0</v>
      </c>
      <c r="P186" s="26"/>
      <c r="Q186" s="26"/>
      <c r="R186" s="113"/>
      <c r="S186" s="108"/>
    </row>
    <row r="187" spans="1:19" ht="63.75" x14ac:dyDescent="0.25">
      <c r="A187" s="26"/>
      <c r="B187" s="39" t="s">
        <v>261</v>
      </c>
      <c r="C187" s="26"/>
      <c r="D187" s="108">
        <v>0</v>
      </c>
      <c r="E187" s="27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100</v>
      </c>
      <c r="O187" s="72">
        <v>0</v>
      </c>
      <c r="P187" s="26"/>
      <c r="Q187" s="26"/>
      <c r="R187" s="113"/>
      <c r="S187" s="108"/>
    </row>
    <row r="188" spans="1:19" ht="63.75" x14ac:dyDescent="0.25">
      <c r="A188" s="26"/>
      <c r="B188" s="39" t="s">
        <v>262</v>
      </c>
      <c r="C188" s="26"/>
      <c r="D188" s="108">
        <v>0</v>
      </c>
      <c r="E188" s="27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100</v>
      </c>
      <c r="O188" s="72">
        <v>0</v>
      </c>
      <c r="P188" s="26"/>
      <c r="Q188" s="26"/>
      <c r="R188" s="113"/>
      <c r="S188" s="108"/>
    </row>
    <row r="189" spans="1:19" ht="76.5" x14ac:dyDescent="0.25">
      <c r="A189" s="26"/>
      <c r="B189" s="39" t="s">
        <v>263</v>
      </c>
      <c r="C189" s="26"/>
      <c r="D189" s="108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100</v>
      </c>
      <c r="O189" s="72">
        <v>0</v>
      </c>
      <c r="P189" s="26"/>
      <c r="Q189" s="26"/>
      <c r="R189" s="113"/>
      <c r="S189" s="108"/>
    </row>
    <row r="190" spans="1:19" ht="51" x14ac:dyDescent="0.25">
      <c r="A190" s="26"/>
      <c r="B190" s="39" t="s">
        <v>264</v>
      </c>
      <c r="C190" s="26"/>
      <c r="D190" s="108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100</v>
      </c>
      <c r="O190" s="72">
        <v>0</v>
      </c>
      <c r="P190" s="26"/>
      <c r="Q190" s="26"/>
      <c r="R190" s="113"/>
      <c r="S190" s="108"/>
    </row>
    <row r="191" spans="1:19" ht="76.5" x14ac:dyDescent="0.25">
      <c r="A191" s="26"/>
      <c r="B191" s="39" t="s">
        <v>265</v>
      </c>
      <c r="C191" s="26"/>
      <c r="D191" s="108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100</v>
      </c>
      <c r="O191" s="72">
        <v>0</v>
      </c>
      <c r="P191" s="26"/>
      <c r="Q191" s="26"/>
      <c r="R191" s="113"/>
      <c r="S191" s="108"/>
    </row>
    <row r="192" spans="1:19" ht="89.25" x14ac:dyDescent="0.25">
      <c r="A192" s="26"/>
      <c r="B192" s="39" t="s">
        <v>266</v>
      </c>
      <c r="C192" s="26"/>
      <c r="D192" s="108">
        <v>600</v>
      </c>
      <c r="E192" s="27">
        <f>G192+I192+K192</f>
        <v>600</v>
      </c>
      <c r="F192" s="27">
        <v>0</v>
      </c>
      <c r="G192" s="27">
        <v>0</v>
      </c>
      <c r="H192" s="27">
        <v>0</v>
      </c>
      <c r="I192" s="27">
        <v>0</v>
      </c>
      <c r="J192" s="27">
        <v>600</v>
      </c>
      <c r="K192" s="27">
        <f>600000/1000</f>
        <v>600</v>
      </c>
      <c r="L192" s="27">
        <v>0</v>
      </c>
      <c r="M192" s="27">
        <v>0</v>
      </c>
      <c r="N192" s="27">
        <v>100</v>
      </c>
      <c r="O192" s="72">
        <f t="shared" si="22"/>
        <v>100</v>
      </c>
      <c r="P192" s="26"/>
      <c r="Q192" s="26"/>
      <c r="R192" s="113"/>
      <c r="S192" s="108"/>
    </row>
    <row r="193" spans="1:20" ht="102" x14ac:dyDescent="0.25">
      <c r="A193" s="26"/>
      <c r="B193" s="39" t="s">
        <v>267</v>
      </c>
      <c r="C193" s="26"/>
      <c r="D193" s="27">
        <v>300</v>
      </c>
      <c r="E193" s="27">
        <f>G193+I193+K193</f>
        <v>315</v>
      </c>
      <c r="F193" s="27">
        <v>0</v>
      </c>
      <c r="G193" s="27">
        <v>0</v>
      </c>
      <c r="H193" s="27">
        <v>0</v>
      </c>
      <c r="I193" s="27">
        <v>0</v>
      </c>
      <c r="J193" s="27">
        <v>300</v>
      </c>
      <c r="K193" s="27">
        <f>315000/1000</f>
        <v>315</v>
      </c>
      <c r="L193" s="27">
        <v>0</v>
      </c>
      <c r="M193" s="27">
        <v>0</v>
      </c>
      <c r="N193" s="27">
        <v>100</v>
      </c>
      <c r="O193" s="72">
        <f t="shared" si="22"/>
        <v>105</v>
      </c>
      <c r="P193" s="26"/>
      <c r="Q193" s="26"/>
      <c r="R193" s="113"/>
      <c r="S193" s="108"/>
    </row>
    <row r="194" spans="1:20" ht="72.75" customHeight="1" x14ac:dyDescent="0.25">
      <c r="A194" s="83">
        <v>9</v>
      </c>
      <c r="B194" s="88" t="s">
        <v>146</v>
      </c>
      <c r="C194" s="83"/>
      <c r="D194" s="89">
        <v>23689.31</v>
      </c>
      <c r="E194" s="89">
        <v>23689.31</v>
      </c>
      <c r="F194" s="89">
        <v>0</v>
      </c>
      <c r="G194" s="89">
        <v>0</v>
      </c>
      <c r="H194" s="89">
        <v>0</v>
      </c>
      <c r="I194" s="89">
        <v>0</v>
      </c>
      <c r="J194" s="89">
        <v>23689.31</v>
      </c>
      <c r="K194" s="89">
        <v>23689.31</v>
      </c>
      <c r="L194" s="89">
        <v>0</v>
      </c>
      <c r="M194" s="89">
        <v>0</v>
      </c>
      <c r="N194" s="89">
        <v>100</v>
      </c>
      <c r="O194" s="89">
        <v>100</v>
      </c>
      <c r="P194" s="88"/>
      <c r="Q194" s="83"/>
      <c r="R194" s="83"/>
      <c r="S194" s="89"/>
      <c r="T194" s="7"/>
    </row>
    <row r="195" spans="1:20" ht="38.25" x14ac:dyDescent="0.25">
      <c r="A195" s="26"/>
      <c r="B195" s="39" t="s">
        <v>157</v>
      </c>
      <c r="C195" s="26"/>
      <c r="D195" s="27">
        <v>23558</v>
      </c>
      <c r="E195" s="27">
        <v>23558</v>
      </c>
      <c r="F195" s="27">
        <v>0</v>
      </c>
      <c r="G195" s="27">
        <v>0</v>
      </c>
      <c r="H195" s="27">
        <v>0</v>
      </c>
      <c r="I195" s="27">
        <v>0</v>
      </c>
      <c r="J195" s="27">
        <v>23558</v>
      </c>
      <c r="K195" s="27">
        <v>23558</v>
      </c>
      <c r="L195" s="27">
        <v>0</v>
      </c>
      <c r="M195" s="27">
        <v>0</v>
      </c>
      <c r="N195" s="26"/>
      <c r="O195" s="27"/>
      <c r="P195" s="39"/>
      <c r="Q195" s="26"/>
      <c r="R195" s="26"/>
      <c r="S195" s="27"/>
      <c r="T195" s="7"/>
    </row>
    <row r="196" spans="1:20" ht="89.25" x14ac:dyDescent="0.25">
      <c r="A196" s="26"/>
      <c r="B196" s="39" t="s">
        <v>147</v>
      </c>
      <c r="C196" s="26"/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6"/>
      <c r="O196" s="27"/>
      <c r="P196" s="39"/>
      <c r="Q196" s="26"/>
      <c r="R196" s="26"/>
      <c r="S196" s="27"/>
    </row>
    <row r="197" spans="1:20" ht="38.25" x14ac:dyDescent="0.25">
      <c r="A197" s="26"/>
      <c r="B197" s="39" t="s">
        <v>148</v>
      </c>
      <c r="C197" s="26"/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6"/>
      <c r="O197" s="27"/>
      <c r="P197" s="39"/>
      <c r="Q197" s="26"/>
      <c r="R197" s="26"/>
      <c r="S197" s="27"/>
    </row>
    <row r="198" spans="1:20" ht="63.75" x14ac:dyDescent="0.25">
      <c r="A198" s="26"/>
      <c r="B198" s="39" t="s">
        <v>149</v>
      </c>
      <c r="C198" s="26"/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6"/>
      <c r="O198" s="27"/>
      <c r="P198" s="39" t="s">
        <v>168</v>
      </c>
      <c r="Q198" s="26">
        <v>370</v>
      </c>
      <c r="R198" s="26">
        <v>379.58</v>
      </c>
      <c r="S198" s="27">
        <f>R198/Q198*100</f>
        <v>102.58918918918918</v>
      </c>
    </row>
    <row r="199" spans="1:20" ht="102" x14ac:dyDescent="0.25">
      <c r="A199" s="26"/>
      <c r="B199" s="39" t="s">
        <v>150</v>
      </c>
      <c r="C199" s="26"/>
      <c r="D199" s="27">
        <v>23558</v>
      </c>
      <c r="E199" s="27">
        <v>23558</v>
      </c>
      <c r="F199" s="27">
        <v>0</v>
      </c>
      <c r="G199" s="27">
        <v>0</v>
      </c>
      <c r="H199" s="27">
        <v>0</v>
      </c>
      <c r="I199" s="27">
        <v>0</v>
      </c>
      <c r="J199" s="27">
        <v>23558</v>
      </c>
      <c r="K199" s="27">
        <v>23558</v>
      </c>
      <c r="L199" s="27">
        <v>0</v>
      </c>
      <c r="M199" s="27">
        <v>0</v>
      </c>
      <c r="N199" s="26"/>
      <c r="O199" s="27"/>
      <c r="P199" s="39" t="s">
        <v>169</v>
      </c>
      <c r="Q199" s="26">
        <v>33</v>
      </c>
      <c r="R199" s="26">
        <v>40.69</v>
      </c>
      <c r="S199" s="27">
        <f>R199/Q199*100</f>
        <v>123.3030303030303</v>
      </c>
    </row>
    <row r="200" spans="1:20" ht="51" x14ac:dyDescent="0.25">
      <c r="A200" s="26"/>
      <c r="B200" s="39" t="s">
        <v>151</v>
      </c>
      <c r="C200" s="26"/>
      <c r="D200" s="27">
        <v>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6"/>
      <c r="O200" s="27"/>
      <c r="P200" s="39"/>
      <c r="Q200" s="26"/>
      <c r="R200" s="26"/>
      <c r="S200" s="27"/>
    </row>
    <row r="201" spans="1:20" ht="38.25" x14ac:dyDescent="0.25">
      <c r="A201" s="26"/>
      <c r="B201" s="39" t="s">
        <v>152</v>
      </c>
      <c r="C201" s="26"/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6"/>
      <c r="O201" s="27"/>
      <c r="P201" s="39"/>
      <c r="Q201" s="26"/>
      <c r="R201" s="26"/>
      <c r="S201" s="27"/>
    </row>
    <row r="202" spans="1:20" ht="63.75" x14ac:dyDescent="0.25">
      <c r="A202" s="26"/>
      <c r="B202" s="39" t="s">
        <v>153</v>
      </c>
      <c r="C202" s="26"/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6"/>
      <c r="O202" s="27"/>
      <c r="P202" s="39"/>
      <c r="Q202" s="26"/>
      <c r="R202" s="26"/>
      <c r="S202" s="27"/>
    </row>
    <row r="203" spans="1:20" ht="38.25" x14ac:dyDescent="0.25">
      <c r="A203" s="26"/>
      <c r="B203" s="39" t="s">
        <v>154</v>
      </c>
      <c r="C203" s="26"/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6"/>
      <c r="O203" s="27"/>
      <c r="P203" s="39"/>
      <c r="Q203" s="26"/>
      <c r="R203" s="26"/>
      <c r="S203" s="27"/>
    </row>
    <row r="204" spans="1:20" ht="89.25" x14ac:dyDescent="0.25">
      <c r="A204" s="26"/>
      <c r="B204" s="39" t="s">
        <v>155</v>
      </c>
      <c r="C204" s="26"/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  <c r="N204" s="26"/>
      <c r="O204" s="27"/>
      <c r="P204" s="39"/>
      <c r="Q204" s="26"/>
      <c r="R204" s="26"/>
      <c r="S204" s="27"/>
    </row>
    <row r="205" spans="1:20" ht="25.5" x14ac:dyDescent="0.25">
      <c r="A205" s="26"/>
      <c r="B205" s="39" t="s">
        <v>156</v>
      </c>
      <c r="C205" s="26"/>
      <c r="D205" s="27">
        <v>131.31</v>
      </c>
      <c r="E205" s="27">
        <v>131.31</v>
      </c>
      <c r="F205" s="27">
        <v>0</v>
      </c>
      <c r="G205" s="27">
        <v>0</v>
      </c>
      <c r="H205" s="27">
        <v>0</v>
      </c>
      <c r="I205" s="27">
        <v>0</v>
      </c>
      <c r="J205" s="27">
        <v>131.31</v>
      </c>
      <c r="K205" s="27">
        <v>131.31</v>
      </c>
      <c r="L205" s="27">
        <v>0</v>
      </c>
      <c r="M205" s="27">
        <v>0</v>
      </c>
      <c r="N205" s="26"/>
      <c r="O205" s="27"/>
      <c r="P205" s="39"/>
      <c r="Q205" s="26"/>
      <c r="R205" s="26"/>
      <c r="S205" s="27"/>
    </row>
    <row r="206" spans="1:20" ht="153" x14ac:dyDescent="0.25">
      <c r="A206" s="26"/>
      <c r="B206" s="39" t="s">
        <v>158</v>
      </c>
      <c r="C206" s="26"/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0</v>
      </c>
      <c r="N206" s="26"/>
      <c r="O206" s="27"/>
      <c r="P206" s="39"/>
      <c r="Q206" s="26"/>
      <c r="R206" s="26"/>
      <c r="S206" s="27"/>
    </row>
    <row r="207" spans="1:20" ht="140.25" x14ac:dyDescent="0.25">
      <c r="A207" s="26"/>
      <c r="B207" s="39" t="s">
        <v>159</v>
      </c>
      <c r="C207" s="26"/>
      <c r="D207" s="27">
        <v>131.31</v>
      </c>
      <c r="E207" s="27">
        <v>131.31</v>
      </c>
      <c r="F207" s="27">
        <v>0</v>
      </c>
      <c r="G207" s="27">
        <v>0</v>
      </c>
      <c r="H207" s="27">
        <v>0</v>
      </c>
      <c r="I207" s="27">
        <v>0</v>
      </c>
      <c r="J207" s="27">
        <v>131.31</v>
      </c>
      <c r="K207" s="27">
        <v>131.31</v>
      </c>
      <c r="L207" s="27">
        <v>0</v>
      </c>
      <c r="M207" s="27">
        <v>0</v>
      </c>
      <c r="N207" s="26"/>
      <c r="O207" s="27"/>
      <c r="P207" s="39"/>
      <c r="Q207" s="26"/>
      <c r="R207" s="26"/>
      <c r="S207" s="27"/>
    </row>
    <row r="208" spans="1:20" ht="89.25" x14ac:dyDescent="0.25">
      <c r="A208" s="26"/>
      <c r="B208" s="39" t="s">
        <v>160</v>
      </c>
      <c r="C208" s="26"/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6"/>
      <c r="O208" s="27"/>
      <c r="P208" s="39" t="s">
        <v>170</v>
      </c>
      <c r="Q208" s="26">
        <v>100</v>
      </c>
      <c r="R208" s="26">
        <v>110.5</v>
      </c>
      <c r="S208" s="27">
        <v>110.5</v>
      </c>
    </row>
    <row r="209" spans="1:21" ht="89.25" x14ac:dyDescent="0.25">
      <c r="A209" s="83">
        <v>10</v>
      </c>
      <c r="B209" s="88" t="s">
        <v>161</v>
      </c>
      <c r="C209" s="88" t="s">
        <v>345</v>
      </c>
      <c r="D209" s="90">
        <v>147901</v>
      </c>
      <c r="E209" s="90">
        <v>147698</v>
      </c>
      <c r="F209" s="90">
        <v>109663</v>
      </c>
      <c r="G209" s="90">
        <v>109663</v>
      </c>
      <c r="H209" s="90">
        <v>8192</v>
      </c>
      <c r="I209" s="90">
        <v>8189</v>
      </c>
      <c r="J209" s="90">
        <v>9055</v>
      </c>
      <c r="K209" s="90">
        <v>8855</v>
      </c>
      <c r="L209" s="90">
        <v>20991</v>
      </c>
      <c r="M209" s="90">
        <v>20991</v>
      </c>
      <c r="N209" s="90"/>
      <c r="O209" s="90">
        <f>E209/D209*100</f>
        <v>99.862746026057962</v>
      </c>
      <c r="P209" s="92" t="s">
        <v>386</v>
      </c>
      <c r="Q209" s="93">
        <v>30450</v>
      </c>
      <c r="R209" s="93">
        <v>50182.71</v>
      </c>
      <c r="S209" s="93">
        <f>R209/Q209*100</f>
        <v>164.80364532019703</v>
      </c>
      <c r="T209" s="7">
        <f>F209+H209+J209+L209</f>
        <v>147901</v>
      </c>
      <c r="U209" s="7">
        <f>E210+E216+E225+E237+E241+E243</f>
        <v>147698</v>
      </c>
    </row>
    <row r="210" spans="1:21" ht="25.5" x14ac:dyDescent="0.25">
      <c r="A210" s="26"/>
      <c r="B210" s="39" t="s">
        <v>286</v>
      </c>
      <c r="C210" s="39"/>
      <c r="D210" s="72">
        <v>138668</v>
      </c>
      <c r="E210" s="72">
        <v>138468</v>
      </c>
      <c r="F210" s="72">
        <v>109663</v>
      </c>
      <c r="G210" s="72">
        <v>109663</v>
      </c>
      <c r="H210" s="72">
        <v>5049</v>
      </c>
      <c r="I210" s="72">
        <v>5049</v>
      </c>
      <c r="J210" s="72">
        <v>2965</v>
      </c>
      <c r="K210" s="72">
        <v>2765</v>
      </c>
      <c r="L210" s="72">
        <v>20991</v>
      </c>
      <c r="M210" s="72">
        <v>20991</v>
      </c>
      <c r="N210" s="72"/>
      <c r="O210" s="76">
        <f>E210/D210*100</f>
        <v>99.85577061759021</v>
      </c>
      <c r="P210" s="39"/>
      <c r="Q210" s="39"/>
      <c r="R210" s="39"/>
      <c r="S210" s="39"/>
      <c r="T210" s="7">
        <f>G210+I210+K210+M210</f>
        <v>138468</v>
      </c>
    </row>
    <row r="211" spans="1:21" ht="76.5" x14ac:dyDescent="0.25">
      <c r="A211" s="26"/>
      <c r="B211" s="23" t="s">
        <v>287</v>
      </c>
      <c r="C211" s="23"/>
      <c r="D211" s="114">
        <v>13577</v>
      </c>
      <c r="E211" s="114">
        <v>13577</v>
      </c>
      <c r="F211" s="114">
        <v>2869</v>
      </c>
      <c r="G211" s="114">
        <v>2869</v>
      </c>
      <c r="H211" s="114">
        <v>2869</v>
      </c>
      <c r="I211" s="114">
        <v>2869</v>
      </c>
      <c r="J211" s="114">
        <v>348</v>
      </c>
      <c r="K211" s="114">
        <v>348</v>
      </c>
      <c r="L211" s="114">
        <v>7491</v>
      </c>
      <c r="M211" s="114">
        <v>7491</v>
      </c>
      <c r="N211" s="114"/>
      <c r="O211" s="114"/>
      <c r="P211" s="39" t="s">
        <v>387</v>
      </c>
      <c r="Q211" s="39">
        <v>298.2</v>
      </c>
      <c r="R211" s="39">
        <v>298.2</v>
      </c>
      <c r="S211" s="39">
        <f>R211/Q211*100</f>
        <v>100</v>
      </c>
      <c r="T211" s="7">
        <f>G211+I211+K211+M211</f>
        <v>13577</v>
      </c>
    </row>
    <row r="212" spans="1:21" x14ac:dyDescent="0.25">
      <c r="A212" s="133"/>
      <c r="B212" s="136" t="s">
        <v>288</v>
      </c>
      <c r="C212" s="136"/>
      <c r="D212" s="207">
        <v>200</v>
      </c>
      <c r="E212" s="207">
        <v>0</v>
      </c>
      <c r="F212" s="207">
        <v>0</v>
      </c>
      <c r="G212" s="207">
        <v>0</v>
      </c>
      <c r="H212" s="207">
        <v>0</v>
      </c>
      <c r="I212" s="207">
        <v>0</v>
      </c>
      <c r="J212" s="207">
        <v>200</v>
      </c>
      <c r="K212" s="207">
        <v>0</v>
      </c>
      <c r="L212" s="207">
        <v>0</v>
      </c>
      <c r="M212" s="207">
        <v>0</v>
      </c>
      <c r="N212" s="207"/>
      <c r="O212" s="207"/>
      <c r="P212" s="136" t="s">
        <v>388</v>
      </c>
      <c r="Q212" s="136">
        <v>1</v>
      </c>
      <c r="R212" s="136">
        <v>0</v>
      </c>
      <c r="S212" s="136">
        <v>0</v>
      </c>
    </row>
    <row r="213" spans="1:21" ht="23.25" customHeight="1" x14ac:dyDescent="0.25">
      <c r="A213" s="135"/>
      <c r="B213" s="138"/>
      <c r="C213" s="13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138"/>
      <c r="Q213" s="138"/>
      <c r="R213" s="138"/>
      <c r="S213" s="138"/>
    </row>
    <row r="214" spans="1:21" ht="89.25" x14ac:dyDescent="0.25">
      <c r="A214" s="26"/>
      <c r="B214" s="39" t="s">
        <v>289</v>
      </c>
      <c r="C214" s="39"/>
      <c r="D214" s="72">
        <v>123881</v>
      </c>
      <c r="E214" s="72">
        <v>123881</v>
      </c>
      <c r="F214" s="72">
        <v>106794</v>
      </c>
      <c r="G214" s="72">
        <v>106794</v>
      </c>
      <c r="H214" s="72">
        <v>2180</v>
      </c>
      <c r="I214" s="72">
        <v>2180</v>
      </c>
      <c r="J214" s="72">
        <v>1407</v>
      </c>
      <c r="K214" s="72">
        <v>1407</v>
      </c>
      <c r="L214" s="72">
        <v>13500</v>
      </c>
      <c r="M214" s="72">
        <v>13500</v>
      </c>
      <c r="N214" s="72"/>
      <c r="O214" s="115"/>
      <c r="P214" s="39" t="s">
        <v>389</v>
      </c>
      <c r="Q214" s="39">
        <v>4</v>
      </c>
      <c r="R214" s="39">
        <v>4</v>
      </c>
      <c r="S214" s="39">
        <v>100</v>
      </c>
      <c r="T214" s="7">
        <f>G214+I214+K214+M214</f>
        <v>123881</v>
      </c>
    </row>
    <row r="215" spans="1:21" ht="63.75" x14ac:dyDescent="0.25">
      <c r="A215" s="26"/>
      <c r="B215" s="39" t="s">
        <v>290</v>
      </c>
      <c r="C215" s="39"/>
      <c r="D215" s="72">
        <v>1010</v>
      </c>
      <c r="E215" s="72">
        <v>1010</v>
      </c>
      <c r="F215" s="72">
        <v>0</v>
      </c>
      <c r="G215" s="72">
        <v>0</v>
      </c>
      <c r="H215" s="72">
        <v>0</v>
      </c>
      <c r="I215" s="72">
        <v>0</v>
      </c>
      <c r="J215" s="72">
        <v>1010</v>
      </c>
      <c r="K215" s="72">
        <v>1010</v>
      </c>
      <c r="L215" s="72">
        <v>0</v>
      </c>
      <c r="M215" s="72">
        <v>0</v>
      </c>
      <c r="N215" s="72"/>
      <c r="O215" s="72"/>
      <c r="P215" s="6" t="s">
        <v>390</v>
      </c>
      <c r="Q215" s="39">
        <v>2</v>
      </c>
      <c r="R215" s="39">
        <v>2</v>
      </c>
      <c r="S215" s="39">
        <v>100</v>
      </c>
    </row>
    <row r="216" spans="1:21" ht="54" customHeight="1" x14ac:dyDescent="0.25">
      <c r="A216" s="133"/>
      <c r="B216" s="136" t="s">
        <v>291</v>
      </c>
      <c r="C216" s="136"/>
      <c r="D216" s="207">
        <v>0</v>
      </c>
      <c r="E216" s="207">
        <v>0</v>
      </c>
      <c r="F216" s="207">
        <v>0</v>
      </c>
      <c r="G216" s="207">
        <v>0</v>
      </c>
      <c r="H216" s="207">
        <v>0</v>
      </c>
      <c r="I216" s="207">
        <v>0</v>
      </c>
      <c r="J216" s="207">
        <v>0</v>
      </c>
      <c r="K216" s="207">
        <v>0</v>
      </c>
      <c r="L216" s="207">
        <v>0</v>
      </c>
      <c r="M216" s="207">
        <v>0</v>
      </c>
      <c r="N216" s="207"/>
      <c r="O216" s="207">
        <v>100</v>
      </c>
      <c r="P216" s="39" t="s">
        <v>292</v>
      </c>
      <c r="Q216" s="39"/>
      <c r="R216" s="39"/>
      <c r="S216" s="39"/>
    </row>
    <row r="217" spans="1:21" ht="26.25" customHeight="1" x14ac:dyDescent="0.25">
      <c r="A217" s="134"/>
      <c r="B217" s="137"/>
      <c r="C217" s="137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39" t="s">
        <v>391</v>
      </c>
      <c r="Q217" s="39">
        <v>209100</v>
      </c>
      <c r="R217" s="39">
        <v>195743</v>
      </c>
      <c r="S217" s="72">
        <f>R217/Q217*100</f>
        <v>93.612147297943565</v>
      </c>
    </row>
    <row r="218" spans="1:21" x14ac:dyDescent="0.25">
      <c r="A218" s="134"/>
      <c r="B218" s="137"/>
      <c r="C218" s="137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39" t="s">
        <v>392</v>
      </c>
      <c r="Q218" s="39">
        <v>70200</v>
      </c>
      <c r="R218" s="39">
        <v>73546</v>
      </c>
      <c r="S218" s="72">
        <f t="shared" ref="S218:S219" si="28">R218/Q218*100</f>
        <v>104.76638176638176</v>
      </c>
    </row>
    <row r="219" spans="1:21" x14ac:dyDescent="0.25">
      <c r="A219" s="135"/>
      <c r="B219" s="138"/>
      <c r="C219" s="13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39" t="s">
        <v>393</v>
      </c>
      <c r="Q219" s="39">
        <v>69800</v>
      </c>
      <c r="R219" s="39">
        <v>3030</v>
      </c>
      <c r="S219" s="72">
        <f t="shared" si="28"/>
        <v>4.3409742120343839</v>
      </c>
    </row>
    <row r="220" spans="1:21" ht="25.5" x14ac:dyDescent="0.25">
      <c r="A220" s="26"/>
      <c r="B220" s="39" t="s">
        <v>293</v>
      </c>
      <c r="C220" s="39"/>
      <c r="D220" s="72">
        <v>0</v>
      </c>
      <c r="E220" s="72">
        <v>0</v>
      </c>
      <c r="F220" s="72">
        <v>0</v>
      </c>
      <c r="G220" s="72">
        <v>0</v>
      </c>
      <c r="H220" s="72">
        <v>0</v>
      </c>
      <c r="I220" s="72">
        <v>0</v>
      </c>
      <c r="J220" s="72">
        <v>0</v>
      </c>
      <c r="K220" s="72">
        <v>0</v>
      </c>
      <c r="L220" s="72">
        <v>0</v>
      </c>
      <c r="M220" s="72">
        <v>0</v>
      </c>
      <c r="N220" s="72"/>
      <c r="O220" s="72"/>
      <c r="P220" s="39"/>
      <c r="Q220" s="39"/>
      <c r="R220" s="39"/>
      <c r="S220" s="39"/>
    </row>
    <row r="221" spans="1:21" ht="49.5" customHeight="1" x14ac:dyDescent="0.25">
      <c r="A221" s="26"/>
      <c r="B221" s="39" t="s">
        <v>294</v>
      </c>
      <c r="C221" s="39"/>
      <c r="D221" s="72">
        <v>0</v>
      </c>
      <c r="E221" s="72">
        <v>0</v>
      </c>
      <c r="F221" s="72">
        <v>0</v>
      </c>
      <c r="G221" s="72">
        <v>0</v>
      </c>
      <c r="H221" s="72">
        <v>0</v>
      </c>
      <c r="I221" s="72">
        <v>0</v>
      </c>
      <c r="J221" s="72">
        <v>0</v>
      </c>
      <c r="K221" s="72">
        <v>0</v>
      </c>
      <c r="L221" s="72">
        <v>0</v>
      </c>
      <c r="M221" s="72">
        <v>0</v>
      </c>
      <c r="N221" s="72"/>
      <c r="O221" s="72"/>
      <c r="P221" s="39"/>
      <c r="Q221" s="39"/>
      <c r="R221" s="39"/>
      <c r="S221" s="39"/>
    </row>
    <row r="222" spans="1:21" ht="51" x14ac:dyDescent="0.25">
      <c r="A222" s="26"/>
      <c r="B222" s="23" t="s">
        <v>295</v>
      </c>
      <c r="C222" s="23"/>
      <c r="D222" s="114">
        <v>0</v>
      </c>
      <c r="E222" s="114">
        <v>0</v>
      </c>
      <c r="F222" s="114">
        <v>0</v>
      </c>
      <c r="G222" s="114">
        <v>0</v>
      </c>
      <c r="H222" s="114">
        <v>0</v>
      </c>
      <c r="I222" s="114">
        <v>0</v>
      </c>
      <c r="J222" s="114">
        <v>0</v>
      </c>
      <c r="K222" s="114">
        <v>0</v>
      </c>
      <c r="L222" s="114">
        <v>0</v>
      </c>
      <c r="M222" s="114">
        <v>0</v>
      </c>
      <c r="N222" s="114"/>
      <c r="O222" s="114"/>
      <c r="P222" s="39"/>
      <c r="Q222" s="39"/>
      <c r="R222" s="39"/>
      <c r="S222" s="39"/>
    </row>
    <row r="223" spans="1:21" ht="38.25" x14ac:dyDescent="0.25">
      <c r="A223" s="26"/>
      <c r="B223" s="39" t="s">
        <v>296</v>
      </c>
      <c r="C223" s="39"/>
      <c r="D223" s="72">
        <v>0</v>
      </c>
      <c r="E223" s="72">
        <v>0</v>
      </c>
      <c r="F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/>
      <c r="O223" s="72"/>
      <c r="P223" s="39"/>
      <c r="Q223" s="39"/>
      <c r="R223" s="39"/>
      <c r="S223" s="39"/>
    </row>
    <row r="224" spans="1:21" ht="38.25" x14ac:dyDescent="0.25">
      <c r="A224" s="26"/>
      <c r="B224" s="39" t="s">
        <v>297</v>
      </c>
      <c r="C224" s="39"/>
      <c r="D224" s="72">
        <v>0</v>
      </c>
      <c r="E224" s="72">
        <v>0</v>
      </c>
      <c r="F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/>
      <c r="O224" s="72"/>
      <c r="P224" s="39"/>
      <c r="Q224" s="39"/>
      <c r="R224" s="39"/>
      <c r="S224" s="39"/>
    </row>
    <row r="225" spans="1:19" ht="38.25" customHeight="1" x14ac:dyDescent="0.25">
      <c r="A225" s="133"/>
      <c r="B225" s="136" t="s">
        <v>298</v>
      </c>
      <c r="C225" s="136"/>
      <c r="D225" s="207">
        <v>3143</v>
      </c>
      <c r="E225" s="207">
        <v>3140</v>
      </c>
      <c r="F225" s="207">
        <v>0</v>
      </c>
      <c r="G225" s="207">
        <v>0</v>
      </c>
      <c r="H225" s="207">
        <v>3143</v>
      </c>
      <c r="I225" s="207">
        <v>3140</v>
      </c>
      <c r="J225" s="207">
        <v>0</v>
      </c>
      <c r="K225" s="207">
        <v>0</v>
      </c>
      <c r="L225" s="207">
        <v>0</v>
      </c>
      <c r="M225" s="207">
        <v>0</v>
      </c>
      <c r="N225" s="207"/>
      <c r="O225" s="207">
        <f>E225/D225*100</f>
        <v>99.904549793191222</v>
      </c>
      <c r="P225" s="39" t="s">
        <v>394</v>
      </c>
      <c r="Q225" s="39">
        <v>1784</v>
      </c>
      <c r="R225" s="39">
        <v>549.20000000000005</v>
      </c>
      <c r="S225" s="72">
        <f>R225/Q225*100</f>
        <v>30.784753363228702</v>
      </c>
    </row>
    <row r="226" spans="1:19" ht="25.5" x14ac:dyDescent="0.25">
      <c r="A226" s="134"/>
      <c r="B226" s="137"/>
      <c r="C226" s="137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39" t="s">
        <v>395</v>
      </c>
      <c r="Q226" s="39">
        <v>13219</v>
      </c>
      <c r="R226" s="39">
        <v>6142</v>
      </c>
      <c r="S226" s="72">
        <f>R226/Q226*100</f>
        <v>46.463423859596034</v>
      </c>
    </row>
    <row r="227" spans="1:19" ht="25.5" x14ac:dyDescent="0.25">
      <c r="A227" s="135"/>
      <c r="B227" s="138"/>
      <c r="C227" s="13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39" t="s">
        <v>396</v>
      </c>
      <c r="Q227" s="39">
        <v>232</v>
      </c>
      <c r="R227" s="39">
        <v>232</v>
      </c>
      <c r="S227" s="39">
        <v>100</v>
      </c>
    </row>
    <row r="228" spans="1:19" ht="25.5" x14ac:dyDescent="0.25">
      <c r="A228" s="26"/>
      <c r="B228" s="23" t="s">
        <v>299</v>
      </c>
      <c r="C228" s="23"/>
      <c r="D228" s="114">
        <v>0</v>
      </c>
      <c r="E228" s="114">
        <v>0</v>
      </c>
      <c r="F228" s="114">
        <v>0</v>
      </c>
      <c r="G228" s="114">
        <v>0</v>
      </c>
      <c r="H228" s="114">
        <v>0</v>
      </c>
      <c r="I228" s="114">
        <v>0</v>
      </c>
      <c r="J228" s="114">
        <v>0</v>
      </c>
      <c r="K228" s="114">
        <v>0</v>
      </c>
      <c r="L228" s="114">
        <v>0</v>
      </c>
      <c r="M228" s="114">
        <v>0</v>
      </c>
      <c r="N228" s="114"/>
      <c r="O228" s="114"/>
      <c r="P228" s="39"/>
      <c r="Q228" s="39"/>
      <c r="R228" s="39"/>
      <c r="S228" s="39"/>
    </row>
    <row r="229" spans="1:19" ht="25.5" x14ac:dyDescent="0.25">
      <c r="A229" s="26"/>
      <c r="B229" s="39" t="s">
        <v>300</v>
      </c>
      <c r="C229" s="39"/>
      <c r="D229" s="72">
        <v>0</v>
      </c>
      <c r="E229" s="72">
        <v>0</v>
      </c>
      <c r="F229" s="72">
        <v>0</v>
      </c>
      <c r="G229" s="72">
        <v>0</v>
      </c>
      <c r="H229" s="72">
        <v>0</v>
      </c>
      <c r="I229" s="72">
        <v>0</v>
      </c>
      <c r="J229" s="72">
        <v>0</v>
      </c>
      <c r="K229" s="72">
        <v>0</v>
      </c>
      <c r="L229" s="72">
        <v>0</v>
      </c>
      <c r="M229" s="72">
        <v>0</v>
      </c>
      <c r="N229" s="72"/>
      <c r="O229" s="72"/>
      <c r="P229" s="39"/>
      <c r="Q229" s="39"/>
      <c r="R229" s="39"/>
      <c r="S229" s="39"/>
    </row>
    <row r="230" spans="1:19" ht="25.5" x14ac:dyDescent="0.25">
      <c r="A230" s="26"/>
      <c r="B230" s="39" t="s">
        <v>301</v>
      </c>
      <c r="C230" s="39"/>
      <c r="D230" s="72">
        <v>0</v>
      </c>
      <c r="E230" s="72">
        <v>0</v>
      </c>
      <c r="F230" s="72">
        <v>0</v>
      </c>
      <c r="G230" s="72">
        <v>0</v>
      </c>
      <c r="H230" s="72">
        <v>0</v>
      </c>
      <c r="I230" s="72">
        <v>0</v>
      </c>
      <c r="J230" s="72">
        <v>0</v>
      </c>
      <c r="K230" s="72">
        <v>0</v>
      </c>
      <c r="L230" s="72">
        <v>0</v>
      </c>
      <c r="M230" s="72">
        <v>0</v>
      </c>
      <c r="N230" s="72"/>
      <c r="O230" s="72"/>
      <c r="P230" s="39"/>
      <c r="Q230" s="39"/>
      <c r="R230" s="39"/>
      <c r="S230" s="39"/>
    </row>
    <row r="231" spans="1:19" ht="25.5" x14ac:dyDescent="0.25">
      <c r="A231" s="26"/>
      <c r="B231" s="39" t="s">
        <v>302</v>
      </c>
      <c r="C231" s="39"/>
      <c r="D231" s="72">
        <v>0</v>
      </c>
      <c r="E231" s="72">
        <v>0</v>
      </c>
      <c r="F231" s="72">
        <v>0</v>
      </c>
      <c r="G231" s="72">
        <v>0</v>
      </c>
      <c r="H231" s="72">
        <v>0</v>
      </c>
      <c r="I231" s="72">
        <v>0</v>
      </c>
      <c r="J231" s="72">
        <v>0</v>
      </c>
      <c r="K231" s="72">
        <v>0</v>
      </c>
      <c r="L231" s="72">
        <v>0</v>
      </c>
      <c r="M231" s="72">
        <v>0</v>
      </c>
      <c r="N231" s="72"/>
      <c r="O231" s="72"/>
      <c r="P231" s="39"/>
      <c r="Q231" s="39"/>
      <c r="R231" s="39"/>
      <c r="S231" s="39"/>
    </row>
    <row r="232" spans="1:19" ht="25.5" x14ac:dyDescent="0.25">
      <c r="A232" s="26"/>
      <c r="B232" s="39" t="s">
        <v>303</v>
      </c>
      <c r="C232" s="39"/>
      <c r="D232" s="72">
        <v>0</v>
      </c>
      <c r="E232" s="72">
        <v>0</v>
      </c>
      <c r="F232" s="72">
        <v>0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/>
      <c r="O232" s="72"/>
      <c r="P232" s="39"/>
      <c r="Q232" s="39"/>
      <c r="R232" s="39"/>
      <c r="S232" s="39"/>
    </row>
    <row r="233" spans="1:19" ht="102" x14ac:dyDescent="0.25">
      <c r="A233" s="26"/>
      <c r="B233" s="39" t="s">
        <v>304</v>
      </c>
      <c r="C233" s="39"/>
      <c r="D233" s="72">
        <v>0</v>
      </c>
      <c r="E233" s="72">
        <v>0</v>
      </c>
      <c r="F233" s="72">
        <v>0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/>
      <c r="O233" s="72"/>
      <c r="P233" s="39"/>
      <c r="Q233" s="39"/>
      <c r="R233" s="39"/>
      <c r="S233" s="39"/>
    </row>
    <row r="234" spans="1:19" ht="38.25" x14ac:dyDescent="0.25">
      <c r="A234" s="26"/>
      <c r="B234" s="39" t="s">
        <v>305</v>
      </c>
      <c r="C234" s="39"/>
      <c r="D234" s="72">
        <v>0</v>
      </c>
      <c r="E234" s="72">
        <v>0</v>
      </c>
      <c r="F234" s="72">
        <v>0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72">
        <v>0</v>
      </c>
      <c r="M234" s="72">
        <v>0</v>
      </c>
      <c r="N234" s="72"/>
      <c r="O234" s="72"/>
      <c r="P234" s="39"/>
      <c r="Q234" s="39"/>
      <c r="R234" s="39"/>
      <c r="S234" s="39"/>
    </row>
    <row r="235" spans="1:19" ht="38.25" x14ac:dyDescent="0.25">
      <c r="A235" s="26"/>
      <c r="B235" s="39" t="s">
        <v>306</v>
      </c>
      <c r="C235" s="39"/>
      <c r="D235" s="72">
        <v>0</v>
      </c>
      <c r="E235" s="72">
        <v>0</v>
      </c>
      <c r="F235" s="72">
        <v>0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72">
        <v>0</v>
      </c>
      <c r="M235" s="72">
        <v>0</v>
      </c>
      <c r="N235" s="72"/>
      <c r="O235" s="72"/>
      <c r="P235" s="39"/>
      <c r="Q235" s="39"/>
      <c r="R235" s="39"/>
      <c r="S235" s="39"/>
    </row>
    <row r="236" spans="1:19" ht="63.75" x14ac:dyDescent="0.25">
      <c r="A236" s="26"/>
      <c r="B236" s="39" t="s">
        <v>307</v>
      </c>
      <c r="C236" s="39"/>
      <c r="D236" s="72">
        <v>3143</v>
      </c>
      <c r="E236" s="72">
        <v>3140</v>
      </c>
      <c r="F236" s="72">
        <v>0</v>
      </c>
      <c r="G236" s="72">
        <v>0</v>
      </c>
      <c r="H236" s="72">
        <v>3143</v>
      </c>
      <c r="I236" s="72">
        <v>3140</v>
      </c>
      <c r="J236" s="72">
        <v>0</v>
      </c>
      <c r="K236" s="72">
        <v>0</v>
      </c>
      <c r="L236" s="72">
        <v>0</v>
      </c>
      <c r="M236" s="72">
        <v>0</v>
      </c>
      <c r="N236" s="72"/>
      <c r="O236" s="72"/>
      <c r="P236" s="39"/>
      <c r="Q236" s="39"/>
      <c r="R236" s="39"/>
      <c r="S236" s="39"/>
    </row>
    <row r="237" spans="1:19" ht="102" x14ac:dyDescent="0.25">
      <c r="A237" s="26"/>
      <c r="B237" s="23" t="s">
        <v>308</v>
      </c>
      <c r="C237" s="23"/>
      <c r="D237" s="114">
        <v>0</v>
      </c>
      <c r="E237" s="114">
        <v>0</v>
      </c>
      <c r="F237" s="114">
        <v>0</v>
      </c>
      <c r="G237" s="114">
        <v>0</v>
      </c>
      <c r="H237" s="114">
        <v>0</v>
      </c>
      <c r="I237" s="114">
        <v>0</v>
      </c>
      <c r="J237" s="114">
        <v>0</v>
      </c>
      <c r="K237" s="114">
        <v>0</v>
      </c>
      <c r="L237" s="114">
        <v>0</v>
      </c>
      <c r="M237" s="114">
        <v>0</v>
      </c>
      <c r="N237" s="114"/>
      <c r="O237" s="114">
        <v>100</v>
      </c>
      <c r="P237" s="23" t="s">
        <v>397</v>
      </c>
      <c r="Q237" s="23">
        <v>1</v>
      </c>
      <c r="R237" s="23">
        <v>0</v>
      </c>
      <c r="S237" s="23">
        <v>0</v>
      </c>
    </row>
    <row r="238" spans="1:19" ht="25.5" x14ac:dyDescent="0.25">
      <c r="A238" s="26"/>
      <c r="B238" s="39" t="s">
        <v>309</v>
      </c>
      <c r="C238" s="39"/>
      <c r="D238" s="72">
        <v>0</v>
      </c>
      <c r="E238" s="72">
        <v>0</v>
      </c>
      <c r="F238" s="72">
        <v>0</v>
      </c>
      <c r="G238" s="72">
        <v>0</v>
      </c>
      <c r="H238" s="72">
        <v>0</v>
      </c>
      <c r="I238" s="72">
        <v>0</v>
      </c>
      <c r="J238" s="72">
        <v>0</v>
      </c>
      <c r="K238" s="72">
        <v>0</v>
      </c>
      <c r="L238" s="72">
        <v>0</v>
      </c>
      <c r="M238" s="72">
        <v>0</v>
      </c>
      <c r="N238" s="72"/>
      <c r="O238" s="72"/>
      <c r="P238" s="39"/>
      <c r="Q238" s="39"/>
      <c r="R238" s="39"/>
      <c r="S238" s="39"/>
    </row>
    <row r="239" spans="1:19" ht="51" x14ac:dyDescent="0.25">
      <c r="A239" s="26"/>
      <c r="B239" s="39" t="s">
        <v>310</v>
      </c>
      <c r="C239" s="39"/>
      <c r="D239" s="72">
        <v>0</v>
      </c>
      <c r="E239" s="72">
        <v>0</v>
      </c>
      <c r="F239" s="72">
        <v>0</v>
      </c>
      <c r="G239" s="72">
        <v>0</v>
      </c>
      <c r="H239" s="72">
        <v>0</v>
      </c>
      <c r="I239" s="72">
        <v>0</v>
      </c>
      <c r="J239" s="72">
        <v>0</v>
      </c>
      <c r="K239" s="72">
        <v>0</v>
      </c>
      <c r="L239" s="72">
        <v>0</v>
      </c>
      <c r="M239" s="72">
        <v>0</v>
      </c>
      <c r="N239" s="72"/>
      <c r="O239" s="72"/>
      <c r="P239" s="39" t="s">
        <v>398</v>
      </c>
      <c r="Q239" s="39">
        <v>1</v>
      </c>
      <c r="R239" s="39">
        <v>0</v>
      </c>
      <c r="S239" s="39">
        <v>0</v>
      </c>
    </row>
    <row r="240" spans="1:19" ht="38.25" x14ac:dyDescent="0.25">
      <c r="A240" s="26"/>
      <c r="B240" s="39" t="s">
        <v>311</v>
      </c>
      <c r="C240" s="39"/>
      <c r="D240" s="72">
        <v>0</v>
      </c>
      <c r="E240" s="72">
        <v>0</v>
      </c>
      <c r="F240" s="72">
        <v>0</v>
      </c>
      <c r="G240" s="72">
        <v>0</v>
      </c>
      <c r="H240" s="72">
        <v>0</v>
      </c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/>
      <c r="O240" s="72"/>
      <c r="P240" s="39"/>
      <c r="Q240" s="39"/>
      <c r="R240" s="39"/>
      <c r="S240" s="39"/>
    </row>
    <row r="241" spans="1:20" ht="51" x14ac:dyDescent="0.25">
      <c r="A241" s="26"/>
      <c r="B241" s="39" t="s">
        <v>312</v>
      </c>
      <c r="C241" s="39"/>
      <c r="D241" s="72">
        <v>862</v>
      </c>
      <c r="E241" s="72">
        <v>862</v>
      </c>
      <c r="F241" s="72">
        <v>0</v>
      </c>
      <c r="G241" s="72">
        <v>0</v>
      </c>
      <c r="H241" s="72">
        <v>0</v>
      </c>
      <c r="I241" s="72">
        <v>0</v>
      </c>
      <c r="J241" s="72">
        <v>862</v>
      </c>
      <c r="K241" s="72">
        <v>862</v>
      </c>
      <c r="L241" s="72">
        <v>0</v>
      </c>
      <c r="M241" s="72">
        <v>0</v>
      </c>
      <c r="N241" s="72"/>
      <c r="O241" s="72">
        <v>100</v>
      </c>
      <c r="P241" s="39" t="s">
        <v>399</v>
      </c>
      <c r="Q241" s="39">
        <v>1</v>
      </c>
      <c r="R241" s="39">
        <v>2</v>
      </c>
      <c r="S241" s="39">
        <v>200</v>
      </c>
    </row>
    <row r="242" spans="1:20" ht="63.75" x14ac:dyDescent="0.25">
      <c r="A242" s="26"/>
      <c r="B242" s="39" t="s">
        <v>313</v>
      </c>
      <c r="C242" s="39"/>
      <c r="D242" s="72">
        <v>862</v>
      </c>
      <c r="E242" s="72">
        <v>862</v>
      </c>
      <c r="F242" s="72">
        <v>0</v>
      </c>
      <c r="G242" s="72">
        <v>0</v>
      </c>
      <c r="H242" s="72">
        <v>0</v>
      </c>
      <c r="I242" s="72">
        <v>0</v>
      </c>
      <c r="J242" s="72">
        <v>862</v>
      </c>
      <c r="K242" s="72">
        <v>862</v>
      </c>
      <c r="L242" s="72">
        <v>0</v>
      </c>
      <c r="M242" s="72">
        <v>0</v>
      </c>
      <c r="N242" s="72"/>
      <c r="O242" s="72"/>
      <c r="P242" s="6"/>
      <c r="Q242" s="39"/>
      <c r="R242" s="39"/>
      <c r="S242" s="39"/>
    </row>
    <row r="243" spans="1:20" ht="63.75" x14ac:dyDescent="0.25">
      <c r="A243" s="26"/>
      <c r="B243" s="39" t="s">
        <v>314</v>
      </c>
      <c r="C243" s="39"/>
      <c r="D243" s="72">
        <v>5228</v>
      </c>
      <c r="E243" s="72">
        <v>5228</v>
      </c>
      <c r="F243" s="72">
        <v>0</v>
      </c>
      <c r="G243" s="72">
        <v>0</v>
      </c>
      <c r="H243" s="72">
        <v>0</v>
      </c>
      <c r="I243" s="72">
        <v>0</v>
      </c>
      <c r="J243" s="72">
        <v>5228</v>
      </c>
      <c r="K243" s="72">
        <v>5228</v>
      </c>
      <c r="L243" s="72">
        <v>0</v>
      </c>
      <c r="M243" s="72">
        <v>0</v>
      </c>
      <c r="N243" s="72"/>
      <c r="O243" s="72">
        <v>100</v>
      </c>
      <c r="P243" s="39" t="s">
        <v>400</v>
      </c>
      <c r="Q243" s="26">
        <v>8</v>
      </c>
      <c r="R243" s="26">
        <v>8</v>
      </c>
      <c r="S243" s="26">
        <v>100</v>
      </c>
    </row>
    <row r="244" spans="1:20" ht="76.5" x14ac:dyDescent="0.25">
      <c r="A244" s="26"/>
      <c r="B244" s="39" t="s">
        <v>315</v>
      </c>
      <c r="C244" s="39"/>
      <c r="D244" s="72">
        <v>2013</v>
      </c>
      <c r="E244" s="72">
        <v>2013</v>
      </c>
      <c r="F244" s="72">
        <v>0</v>
      </c>
      <c r="G244" s="72">
        <v>0</v>
      </c>
      <c r="H244" s="72">
        <v>0</v>
      </c>
      <c r="I244" s="72">
        <v>0</v>
      </c>
      <c r="J244" s="72">
        <v>2013</v>
      </c>
      <c r="K244" s="72">
        <v>2013</v>
      </c>
      <c r="L244" s="72">
        <v>0</v>
      </c>
      <c r="M244" s="72">
        <v>0</v>
      </c>
      <c r="N244" s="72"/>
      <c r="O244" s="72"/>
      <c r="P244" s="39"/>
      <c r="Q244" s="26"/>
      <c r="R244" s="26"/>
      <c r="S244" s="26"/>
    </row>
    <row r="245" spans="1:20" ht="114.75" x14ac:dyDescent="0.25">
      <c r="A245" s="26"/>
      <c r="B245" s="39" t="s">
        <v>378</v>
      </c>
      <c r="C245" s="39"/>
      <c r="D245" s="72">
        <v>3215</v>
      </c>
      <c r="E245" s="72">
        <v>3215</v>
      </c>
      <c r="F245" s="72">
        <v>0</v>
      </c>
      <c r="G245" s="72">
        <v>0</v>
      </c>
      <c r="H245" s="72">
        <v>0</v>
      </c>
      <c r="I245" s="72">
        <v>0</v>
      </c>
      <c r="J245" s="72">
        <v>3215</v>
      </c>
      <c r="K245" s="72">
        <v>3215</v>
      </c>
      <c r="L245" s="72">
        <v>0</v>
      </c>
      <c r="M245" s="72">
        <v>0</v>
      </c>
      <c r="N245" s="72"/>
      <c r="O245" s="72"/>
      <c r="P245" s="39" t="s">
        <v>401</v>
      </c>
      <c r="Q245" s="26">
        <v>13</v>
      </c>
      <c r="R245" s="26">
        <v>13</v>
      </c>
      <c r="S245" s="26">
        <v>100</v>
      </c>
    </row>
    <row r="246" spans="1:20" ht="76.5" x14ac:dyDescent="0.25">
      <c r="A246" s="83">
        <v>11</v>
      </c>
      <c r="B246" s="88" t="s">
        <v>162</v>
      </c>
      <c r="C246" s="88" t="s">
        <v>402</v>
      </c>
      <c r="D246" s="90">
        <v>1700</v>
      </c>
      <c r="E246" s="90">
        <v>1543.7850000000001</v>
      </c>
      <c r="F246" s="90">
        <v>0</v>
      </c>
      <c r="G246" s="90">
        <v>0</v>
      </c>
      <c r="H246" s="90">
        <v>0</v>
      </c>
      <c r="I246" s="90">
        <v>0</v>
      </c>
      <c r="J246" s="90">
        <v>1700</v>
      </c>
      <c r="K246" s="90">
        <v>1543.7850000000001</v>
      </c>
      <c r="L246" s="90">
        <v>0</v>
      </c>
      <c r="M246" s="90">
        <v>0</v>
      </c>
      <c r="N246" s="88">
        <v>100</v>
      </c>
      <c r="O246" s="88">
        <v>90.8</v>
      </c>
      <c r="P246" s="116" t="s">
        <v>171</v>
      </c>
      <c r="Q246" s="92">
        <v>1040</v>
      </c>
      <c r="R246" s="92">
        <v>945</v>
      </c>
      <c r="S246" s="93">
        <v>110</v>
      </c>
      <c r="T246" s="7"/>
    </row>
    <row r="247" spans="1:20" ht="63.75" x14ac:dyDescent="0.25">
      <c r="A247" s="117"/>
      <c r="B247" s="39" t="s">
        <v>193</v>
      </c>
      <c r="C247" s="74"/>
      <c r="D247" s="76">
        <v>1660</v>
      </c>
      <c r="E247" s="76">
        <v>1543.7850000000001</v>
      </c>
      <c r="F247" s="76">
        <v>0</v>
      </c>
      <c r="G247" s="76">
        <v>0</v>
      </c>
      <c r="H247" s="76">
        <v>0</v>
      </c>
      <c r="I247" s="76">
        <v>0</v>
      </c>
      <c r="J247" s="76">
        <v>1660</v>
      </c>
      <c r="K247" s="76">
        <v>1543.7850000000001</v>
      </c>
      <c r="L247" s="76">
        <v>0</v>
      </c>
      <c r="M247" s="76">
        <v>0</v>
      </c>
      <c r="N247" s="39">
        <v>100</v>
      </c>
      <c r="O247" s="39">
        <v>92.9</v>
      </c>
      <c r="P247" s="39" t="s">
        <v>172</v>
      </c>
      <c r="Q247" s="39">
        <v>350</v>
      </c>
      <c r="R247" s="39">
        <v>238</v>
      </c>
      <c r="S247" s="72">
        <v>132</v>
      </c>
    </row>
    <row r="248" spans="1:20" ht="51" x14ac:dyDescent="0.25">
      <c r="A248" s="160"/>
      <c r="B248" s="155" t="s">
        <v>194</v>
      </c>
      <c r="C248" s="161"/>
      <c r="D248" s="162">
        <v>1500</v>
      </c>
      <c r="E248" s="162">
        <v>1383.7850000000001</v>
      </c>
      <c r="F248" s="162">
        <v>0</v>
      </c>
      <c r="G248" s="162">
        <v>0</v>
      </c>
      <c r="H248" s="162">
        <v>0</v>
      </c>
      <c r="I248" s="162">
        <v>0</v>
      </c>
      <c r="J248" s="162">
        <v>1500</v>
      </c>
      <c r="K248" s="162">
        <v>1383.7850000000001</v>
      </c>
      <c r="L248" s="162">
        <v>0</v>
      </c>
      <c r="M248" s="162">
        <v>0</v>
      </c>
      <c r="N248" s="155">
        <v>100</v>
      </c>
      <c r="O248" s="155">
        <v>92.2</v>
      </c>
      <c r="P248" s="39" t="s">
        <v>173</v>
      </c>
      <c r="Q248" s="39">
        <v>21</v>
      </c>
      <c r="R248" s="39">
        <v>60</v>
      </c>
      <c r="S248" s="72">
        <f>R248/Q248*100</f>
        <v>285.71428571428572</v>
      </c>
    </row>
    <row r="249" spans="1:20" ht="51" x14ac:dyDescent="0.25">
      <c r="A249" s="160"/>
      <c r="B249" s="155"/>
      <c r="C249" s="161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55"/>
      <c r="O249" s="155"/>
      <c r="P249" s="39" t="s">
        <v>174</v>
      </c>
      <c r="Q249" s="39">
        <v>3</v>
      </c>
      <c r="R249" s="39">
        <v>3</v>
      </c>
      <c r="S249" s="72">
        <f t="shared" ref="S249:S268" si="29">R249/Q249*100</f>
        <v>100</v>
      </c>
    </row>
    <row r="250" spans="1:20" ht="25.5" x14ac:dyDescent="0.25">
      <c r="A250" s="160"/>
      <c r="B250" s="155"/>
      <c r="C250" s="161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55"/>
      <c r="O250" s="155"/>
      <c r="P250" s="39" t="s">
        <v>175</v>
      </c>
      <c r="Q250" s="39">
        <v>20</v>
      </c>
      <c r="R250" s="39">
        <v>20</v>
      </c>
      <c r="S250" s="72">
        <f t="shared" si="29"/>
        <v>100</v>
      </c>
    </row>
    <row r="251" spans="1:20" ht="76.5" x14ac:dyDescent="0.25">
      <c r="A251" s="160"/>
      <c r="B251" s="155"/>
      <c r="C251" s="161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55"/>
      <c r="O251" s="155"/>
      <c r="P251" s="39" t="s">
        <v>176</v>
      </c>
      <c r="Q251" s="39">
        <v>4</v>
      </c>
      <c r="R251" s="39">
        <v>4</v>
      </c>
      <c r="S251" s="72">
        <f t="shared" si="29"/>
        <v>100</v>
      </c>
    </row>
    <row r="252" spans="1:20" ht="51" x14ac:dyDescent="0.25">
      <c r="A252" s="160"/>
      <c r="B252" s="155"/>
      <c r="C252" s="161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55"/>
      <c r="O252" s="155"/>
      <c r="P252" s="39" t="s">
        <v>177</v>
      </c>
      <c r="Q252" s="39">
        <v>5</v>
      </c>
      <c r="R252" s="39">
        <v>5</v>
      </c>
      <c r="S252" s="72">
        <f t="shared" si="29"/>
        <v>100</v>
      </c>
    </row>
    <row r="253" spans="1:20" ht="102" x14ac:dyDescent="0.25">
      <c r="A253" s="154"/>
      <c r="B253" s="155" t="s">
        <v>195</v>
      </c>
      <c r="C253" s="155"/>
      <c r="D253" s="162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39" t="s">
        <v>178</v>
      </c>
      <c r="Q253" s="39">
        <v>16</v>
      </c>
      <c r="R253" s="39">
        <v>24</v>
      </c>
      <c r="S253" s="72">
        <f t="shared" si="29"/>
        <v>150</v>
      </c>
    </row>
    <row r="254" spans="1:20" ht="38.25" x14ac:dyDescent="0.25">
      <c r="A254" s="154"/>
      <c r="B254" s="155"/>
      <c r="C254" s="155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39" t="s">
        <v>179</v>
      </c>
      <c r="Q254" s="39">
        <v>4</v>
      </c>
      <c r="R254" s="39">
        <v>4</v>
      </c>
      <c r="S254" s="72">
        <f t="shared" si="29"/>
        <v>100</v>
      </c>
    </row>
    <row r="255" spans="1:20" ht="63.75" x14ac:dyDescent="0.25">
      <c r="A255" s="154"/>
      <c r="B255" s="155"/>
      <c r="C255" s="155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39" t="s">
        <v>180</v>
      </c>
      <c r="Q255" s="39">
        <v>75</v>
      </c>
      <c r="R255" s="39">
        <v>76</v>
      </c>
      <c r="S255" s="72">
        <f t="shared" si="29"/>
        <v>101.33333333333334</v>
      </c>
    </row>
    <row r="256" spans="1:20" ht="76.5" x14ac:dyDescent="0.25">
      <c r="A256" s="154"/>
      <c r="B256" s="155"/>
      <c r="C256" s="155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39" t="s">
        <v>181</v>
      </c>
      <c r="Q256" s="39">
        <v>100</v>
      </c>
      <c r="R256" s="39">
        <v>120</v>
      </c>
      <c r="S256" s="72">
        <f t="shared" si="29"/>
        <v>120</v>
      </c>
    </row>
    <row r="257" spans="1:20" ht="51" x14ac:dyDescent="0.25">
      <c r="A257" s="154"/>
      <c r="B257" s="155"/>
      <c r="C257" s="155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39" t="s">
        <v>182</v>
      </c>
      <c r="Q257" s="39">
        <v>100</v>
      </c>
      <c r="R257" s="39">
        <v>100</v>
      </c>
      <c r="S257" s="72">
        <f t="shared" si="29"/>
        <v>100</v>
      </c>
    </row>
    <row r="258" spans="1:20" ht="38.25" x14ac:dyDescent="0.25">
      <c r="A258" s="154"/>
      <c r="B258" s="155" t="s">
        <v>196</v>
      </c>
      <c r="C258" s="155"/>
      <c r="D258" s="162">
        <v>160</v>
      </c>
      <c r="E258" s="162">
        <v>160</v>
      </c>
      <c r="F258" s="162">
        <v>0</v>
      </c>
      <c r="G258" s="162">
        <v>0</v>
      </c>
      <c r="H258" s="162">
        <v>0</v>
      </c>
      <c r="I258" s="162">
        <v>0</v>
      </c>
      <c r="J258" s="162">
        <v>160</v>
      </c>
      <c r="K258" s="162">
        <v>160</v>
      </c>
      <c r="L258" s="162">
        <v>0</v>
      </c>
      <c r="M258" s="162">
        <v>0</v>
      </c>
      <c r="N258" s="155">
        <v>100</v>
      </c>
      <c r="O258" s="155">
        <v>100</v>
      </c>
      <c r="P258" s="39" t="s">
        <v>183</v>
      </c>
      <c r="Q258" s="39">
        <v>10</v>
      </c>
      <c r="R258" s="39">
        <v>10</v>
      </c>
      <c r="S258" s="72">
        <f t="shared" si="29"/>
        <v>100</v>
      </c>
    </row>
    <row r="259" spans="1:20" ht="38.25" x14ac:dyDescent="0.25">
      <c r="A259" s="154"/>
      <c r="B259" s="155"/>
      <c r="C259" s="155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55"/>
      <c r="O259" s="155"/>
      <c r="P259" s="39" t="s">
        <v>184</v>
      </c>
      <c r="Q259" s="39">
        <v>1</v>
      </c>
      <c r="R259" s="39">
        <v>3</v>
      </c>
      <c r="S259" s="72">
        <f t="shared" si="29"/>
        <v>300</v>
      </c>
    </row>
    <row r="260" spans="1:20" ht="51" x14ac:dyDescent="0.25">
      <c r="A260" s="117"/>
      <c r="B260" s="39" t="s">
        <v>197</v>
      </c>
      <c r="C260" s="39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9"/>
      <c r="O260" s="119"/>
      <c r="P260" s="39" t="s">
        <v>185</v>
      </c>
      <c r="Q260" s="39">
        <v>0</v>
      </c>
      <c r="R260" s="39">
        <v>0</v>
      </c>
      <c r="S260" s="72">
        <v>100</v>
      </c>
    </row>
    <row r="261" spans="1:20" ht="38.25" x14ac:dyDescent="0.25">
      <c r="A261" s="117"/>
      <c r="B261" s="39" t="s">
        <v>198</v>
      </c>
      <c r="C261" s="3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1"/>
      <c r="O261" s="1"/>
      <c r="P261" s="39" t="s">
        <v>186</v>
      </c>
      <c r="Q261" s="39">
        <v>2</v>
      </c>
      <c r="R261" s="39">
        <v>4</v>
      </c>
      <c r="S261" s="72">
        <f t="shared" si="29"/>
        <v>200</v>
      </c>
    </row>
    <row r="262" spans="1:20" ht="76.5" x14ac:dyDescent="0.25">
      <c r="A262" s="117"/>
      <c r="B262" s="39" t="s">
        <v>199</v>
      </c>
      <c r="C262" s="74"/>
      <c r="D262" s="76">
        <v>40</v>
      </c>
      <c r="E262" s="76">
        <v>0</v>
      </c>
      <c r="F262" s="76">
        <v>0</v>
      </c>
      <c r="G262" s="76">
        <v>0</v>
      </c>
      <c r="H262" s="76">
        <v>0</v>
      </c>
      <c r="I262" s="76">
        <v>0</v>
      </c>
      <c r="J262" s="76">
        <v>40</v>
      </c>
      <c r="K262" s="76">
        <v>0</v>
      </c>
      <c r="L262" s="76">
        <v>0</v>
      </c>
      <c r="M262" s="76">
        <v>0</v>
      </c>
      <c r="N262" s="39">
        <v>100</v>
      </c>
      <c r="O262" s="39">
        <v>0</v>
      </c>
      <c r="P262" s="39"/>
      <c r="Q262" s="111"/>
      <c r="R262" s="111"/>
      <c r="S262" s="72"/>
    </row>
    <row r="263" spans="1:20" ht="45" customHeight="1" x14ac:dyDescent="0.25">
      <c r="A263" s="157"/>
      <c r="B263" s="136" t="s">
        <v>200</v>
      </c>
      <c r="C263" s="121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23"/>
      <c r="O263" s="23"/>
      <c r="P263" s="23" t="s">
        <v>187</v>
      </c>
      <c r="Q263" s="123">
        <v>235</v>
      </c>
      <c r="R263" s="123">
        <v>452</v>
      </c>
      <c r="S263" s="72">
        <f t="shared" si="29"/>
        <v>192.34042553191489</v>
      </c>
    </row>
    <row r="264" spans="1:20" ht="38.25" x14ac:dyDescent="0.25">
      <c r="A264" s="158"/>
      <c r="B264" s="137"/>
      <c r="C264" s="121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23"/>
      <c r="O264" s="23"/>
      <c r="P264" s="23" t="s">
        <v>188</v>
      </c>
      <c r="Q264" s="124" t="s">
        <v>343</v>
      </c>
      <c r="R264" s="124" t="s">
        <v>343</v>
      </c>
      <c r="S264" s="72">
        <f t="shared" si="29"/>
        <v>100</v>
      </c>
    </row>
    <row r="265" spans="1:20" ht="38.25" x14ac:dyDescent="0.25">
      <c r="A265" s="159"/>
      <c r="B265" s="138"/>
      <c r="C265" s="23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4"/>
      <c r="O265" s="24"/>
      <c r="P265" s="23" t="s">
        <v>189</v>
      </c>
      <c r="Q265" s="124" t="s">
        <v>343</v>
      </c>
      <c r="R265" s="124" t="s">
        <v>344</v>
      </c>
      <c r="S265" s="72">
        <f t="shared" si="29"/>
        <v>150</v>
      </c>
    </row>
    <row r="266" spans="1:20" ht="76.5" x14ac:dyDescent="0.25">
      <c r="A266" s="154"/>
      <c r="B266" s="155" t="s">
        <v>201</v>
      </c>
      <c r="C266" s="156"/>
      <c r="D266" s="162">
        <v>40</v>
      </c>
      <c r="E266" s="162">
        <v>0</v>
      </c>
      <c r="F266" s="162">
        <v>0</v>
      </c>
      <c r="G266" s="162">
        <v>0</v>
      </c>
      <c r="H266" s="162">
        <v>0</v>
      </c>
      <c r="I266" s="162">
        <v>0</v>
      </c>
      <c r="J266" s="162">
        <v>40</v>
      </c>
      <c r="K266" s="162">
        <v>0</v>
      </c>
      <c r="L266" s="162">
        <v>0</v>
      </c>
      <c r="M266" s="162">
        <v>0</v>
      </c>
      <c r="N266" s="155">
        <v>100</v>
      </c>
      <c r="O266" s="155">
        <v>0</v>
      </c>
      <c r="P266" s="125" t="s">
        <v>190</v>
      </c>
      <c r="Q266" s="39">
        <v>26</v>
      </c>
      <c r="R266" s="39">
        <v>130</v>
      </c>
      <c r="S266" s="72">
        <f t="shared" si="29"/>
        <v>500</v>
      </c>
    </row>
    <row r="267" spans="1:20" ht="51" x14ac:dyDescent="0.25">
      <c r="A267" s="154"/>
      <c r="B267" s="155"/>
      <c r="C267" s="156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55"/>
      <c r="O267" s="155"/>
      <c r="P267" s="126" t="s">
        <v>191</v>
      </c>
      <c r="Q267" s="39">
        <v>90</v>
      </c>
      <c r="R267" s="39">
        <v>100</v>
      </c>
      <c r="S267" s="72">
        <f t="shared" si="29"/>
        <v>111.11111111111111</v>
      </c>
    </row>
    <row r="268" spans="1:20" ht="63.75" x14ac:dyDescent="0.25">
      <c r="A268" s="120"/>
      <c r="B268" s="23" t="s">
        <v>202</v>
      </c>
      <c r="C268" s="23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4"/>
      <c r="O268" s="24"/>
      <c r="P268" s="23" t="s">
        <v>192</v>
      </c>
      <c r="Q268" s="23">
        <v>48</v>
      </c>
      <c r="R268" s="23">
        <v>48</v>
      </c>
      <c r="S268" s="72">
        <f t="shared" si="29"/>
        <v>100</v>
      </c>
    </row>
    <row r="269" spans="1:20" ht="100.5" customHeight="1" x14ac:dyDescent="0.25">
      <c r="A269" s="83">
        <v>12</v>
      </c>
      <c r="B269" s="88" t="s">
        <v>163</v>
      </c>
      <c r="C269" s="83" t="s">
        <v>366</v>
      </c>
      <c r="D269" s="127">
        <v>227839.8</v>
      </c>
      <c r="E269" s="127">
        <v>227839.8</v>
      </c>
      <c r="F269" s="128">
        <v>0</v>
      </c>
      <c r="G269" s="100">
        <v>0</v>
      </c>
      <c r="H269" s="127">
        <v>210297.3</v>
      </c>
      <c r="I269" s="127">
        <v>210297.3</v>
      </c>
      <c r="J269" s="127">
        <v>17542.5</v>
      </c>
      <c r="K269" s="127">
        <v>17542.5</v>
      </c>
      <c r="L269" s="127">
        <v>0</v>
      </c>
      <c r="M269" s="127">
        <v>0</v>
      </c>
      <c r="N269" s="128"/>
      <c r="O269" s="128">
        <f>E269/D269*100</f>
        <v>100</v>
      </c>
      <c r="P269" s="92"/>
      <c r="Q269" s="92"/>
      <c r="R269" s="92"/>
      <c r="S269" s="93"/>
      <c r="T269" s="22"/>
    </row>
    <row r="270" spans="1:20" ht="51" x14ac:dyDescent="0.25">
      <c r="A270" s="129"/>
      <c r="B270" s="130" t="s">
        <v>166</v>
      </c>
      <c r="C270" s="27"/>
      <c r="D270" s="27">
        <v>3625</v>
      </c>
      <c r="E270" s="27">
        <v>3625</v>
      </c>
      <c r="F270" s="27">
        <v>0</v>
      </c>
      <c r="G270" s="27">
        <v>0</v>
      </c>
      <c r="H270" s="27">
        <v>625</v>
      </c>
      <c r="I270" s="27">
        <v>625</v>
      </c>
      <c r="J270" s="27">
        <v>3000</v>
      </c>
      <c r="K270" s="27">
        <v>3000</v>
      </c>
      <c r="L270" s="27">
        <v>0</v>
      </c>
      <c r="M270" s="27">
        <v>0</v>
      </c>
      <c r="N270" s="27"/>
      <c r="O270" s="27"/>
      <c r="P270" s="72" t="s">
        <v>164</v>
      </c>
      <c r="Q270" s="39">
        <v>0</v>
      </c>
      <c r="R270" s="39">
        <v>0</v>
      </c>
      <c r="S270" s="72">
        <v>100</v>
      </c>
    </row>
    <row r="271" spans="1:20" ht="102" customHeight="1" x14ac:dyDescent="0.25">
      <c r="A271" s="129"/>
      <c r="B271" s="130" t="s">
        <v>374</v>
      </c>
      <c r="C271" s="27"/>
      <c r="D271" s="27">
        <v>42406.6</v>
      </c>
      <c r="E271" s="27">
        <v>42406.6</v>
      </c>
      <c r="F271" s="27">
        <v>0</v>
      </c>
      <c r="G271" s="27">
        <v>0</v>
      </c>
      <c r="H271" s="27">
        <v>42248.1</v>
      </c>
      <c r="I271" s="27">
        <v>42248.1</v>
      </c>
      <c r="J271" s="27">
        <v>158.5</v>
      </c>
      <c r="K271" s="27">
        <v>158.5</v>
      </c>
      <c r="L271" s="27">
        <v>0</v>
      </c>
      <c r="M271" s="27">
        <v>0</v>
      </c>
      <c r="N271" s="27"/>
      <c r="O271" s="27"/>
      <c r="P271" s="39" t="s">
        <v>372</v>
      </c>
      <c r="Q271" s="39">
        <v>2</v>
      </c>
      <c r="R271" s="39">
        <v>2</v>
      </c>
      <c r="S271" s="72">
        <f>R271/Q271*100</f>
        <v>100</v>
      </c>
    </row>
    <row r="272" spans="1:20" ht="72" customHeight="1" x14ac:dyDescent="0.25">
      <c r="A272" s="129"/>
      <c r="B272" s="130" t="s">
        <v>375</v>
      </c>
      <c r="C272" s="27"/>
      <c r="D272" s="27">
        <v>170424.2</v>
      </c>
      <c r="E272" s="27">
        <v>170424.2</v>
      </c>
      <c r="F272" s="27">
        <v>0</v>
      </c>
      <c r="G272" s="27">
        <v>0</v>
      </c>
      <c r="H272" s="27">
        <v>167424.20000000001</v>
      </c>
      <c r="I272" s="27">
        <v>167424.20000000001</v>
      </c>
      <c r="J272" s="27">
        <v>3000</v>
      </c>
      <c r="K272" s="27">
        <v>3000</v>
      </c>
      <c r="L272" s="27">
        <v>0</v>
      </c>
      <c r="M272" s="27">
        <v>0</v>
      </c>
      <c r="N272" s="27"/>
      <c r="O272" s="27"/>
      <c r="P272" s="72" t="s">
        <v>165</v>
      </c>
      <c r="Q272" s="39">
        <v>27.974</v>
      </c>
      <c r="R272" s="39">
        <v>27.440999999999999</v>
      </c>
      <c r="S272" s="72">
        <f t="shared" ref="S272:S273" si="30">R272/Q272*100</f>
        <v>98.094659326517473</v>
      </c>
    </row>
    <row r="273" spans="1:20" ht="38.25" x14ac:dyDescent="0.25">
      <c r="A273" s="129"/>
      <c r="B273" s="130" t="s">
        <v>376</v>
      </c>
      <c r="C273" s="27"/>
      <c r="D273" s="27">
        <v>11384</v>
      </c>
      <c r="E273" s="27">
        <v>11384</v>
      </c>
      <c r="F273" s="27">
        <v>0</v>
      </c>
      <c r="G273" s="27">
        <v>0</v>
      </c>
      <c r="H273" s="27">
        <v>0</v>
      </c>
      <c r="I273" s="27">
        <v>0</v>
      </c>
      <c r="J273" s="27">
        <v>11384</v>
      </c>
      <c r="K273" s="27">
        <v>11384</v>
      </c>
      <c r="L273" s="27">
        <v>0</v>
      </c>
      <c r="M273" s="27">
        <v>0</v>
      </c>
      <c r="N273" s="27"/>
      <c r="O273" s="27"/>
      <c r="P273" s="39" t="s">
        <v>373</v>
      </c>
      <c r="Q273" s="39">
        <v>1</v>
      </c>
      <c r="R273" s="39">
        <v>1</v>
      </c>
      <c r="S273" s="72">
        <f t="shared" si="30"/>
        <v>100</v>
      </c>
    </row>
    <row r="274" spans="1:20" ht="109.5" customHeight="1" x14ac:dyDescent="0.25">
      <c r="A274" s="129"/>
      <c r="B274" s="130" t="s">
        <v>377</v>
      </c>
      <c r="C274" s="27"/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0</v>
      </c>
      <c r="N274" s="27"/>
      <c r="O274" s="27"/>
      <c r="P274" s="3" t="s">
        <v>371</v>
      </c>
      <c r="Q274" s="26">
        <v>0</v>
      </c>
      <c r="R274" s="39">
        <v>0</v>
      </c>
      <c r="S274" s="72">
        <v>100</v>
      </c>
    </row>
    <row r="275" spans="1:20" ht="63.75" x14ac:dyDescent="0.25">
      <c r="A275" s="83">
        <v>13</v>
      </c>
      <c r="B275" s="88" t="s">
        <v>167</v>
      </c>
      <c r="C275" s="83" t="s">
        <v>366</v>
      </c>
      <c r="D275" s="90">
        <v>5485</v>
      </c>
      <c r="E275" s="90">
        <v>4434.5</v>
      </c>
      <c r="F275" s="90">
        <v>0</v>
      </c>
      <c r="G275" s="90">
        <v>0</v>
      </c>
      <c r="H275" s="90">
        <v>0</v>
      </c>
      <c r="I275" s="90">
        <v>0</v>
      </c>
      <c r="J275" s="90">
        <v>5485</v>
      </c>
      <c r="K275" s="90">
        <v>4434.5</v>
      </c>
      <c r="L275" s="90">
        <v>0</v>
      </c>
      <c r="M275" s="90">
        <v>0</v>
      </c>
      <c r="N275" s="88"/>
      <c r="O275" s="90">
        <f>E275/D275*100</f>
        <v>80.847766636280767</v>
      </c>
      <c r="P275" s="92"/>
      <c r="Q275" s="92"/>
      <c r="R275" s="92"/>
      <c r="S275" s="93"/>
      <c r="T275" s="7"/>
    </row>
    <row r="276" spans="1:20" ht="76.5" x14ac:dyDescent="0.25">
      <c r="A276" s="26"/>
      <c r="B276" s="39" t="s">
        <v>364</v>
      </c>
      <c r="C276" s="131"/>
      <c r="D276" s="109">
        <v>5200</v>
      </c>
      <c r="E276" s="109">
        <v>4158</v>
      </c>
      <c r="F276" s="109">
        <v>0</v>
      </c>
      <c r="G276" s="109">
        <v>0</v>
      </c>
      <c r="H276" s="109">
        <v>0</v>
      </c>
      <c r="I276" s="109">
        <v>0</v>
      </c>
      <c r="J276" s="109">
        <v>5200</v>
      </c>
      <c r="K276" s="109">
        <v>4158</v>
      </c>
      <c r="L276" s="109">
        <v>0</v>
      </c>
      <c r="M276" s="109">
        <v>0</v>
      </c>
      <c r="N276" s="39"/>
      <c r="O276" s="76">
        <f t="shared" ref="O276:O278" si="31">E276/D276*100</f>
        <v>79.961538461538467</v>
      </c>
      <c r="P276" s="6" t="s">
        <v>237</v>
      </c>
      <c r="Q276" s="39">
        <v>54</v>
      </c>
      <c r="R276" s="39">
        <v>9</v>
      </c>
      <c r="S276" s="132">
        <f>R276/Q276*100</f>
        <v>16.666666666666664</v>
      </c>
    </row>
    <row r="277" spans="1:20" ht="38.25" x14ac:dyDescent="0.25">
      <c r="A277" s="26"/>
      <c r="B277" s="39" t="s">
        <v>239</v>
      </c>
      <c r="C277" s="131"/>
      <c r="D277" s="109">
        <v>0</v>
      </c>
      <c r="E277" s="109">
        <v>0</v>
      </c>
      <c r="F277" s="109">
        <v>0</v>
      </c>
      <c r="G277" s="109">
        <v>0</v>
      </c>
      <c r="H277" s="109">
        <v>0</v>
      </c>
      <c r="I277" s="109">
        <v>0</v>
      </c>
      <c r="J277" s="109">
        <v>0</v>
      </c>
      <c r="K277" s="109">
        <v>0</v>
      </c>
      <c r="L277" s="109">
        <v>0</v>
      </c>
      <c r="M277" s="109">
        <v>0</v>
      </c>
      <c r="N277" s="39"/>
      <c r="O277" s="76">
        <v>100</v>
      </c>
      <c r="P277" s="67" t="s">
        <v>238</v>
      </c>
      <c r="Q277" s="126">
        <v>1</v>
      </c>
      <c r="R277" s="39">
        <v>0</v>
      </c>
      <c r="S277" s="132">
        <f t="shared" ref="S277:S278" si="32">R277/Q277*100</f>
        <v>0</v>
      </c>
    </row>
    <row r="278" spans="1:20" ht="63.75" customHeight="1" x14ac:dyDescent="0.25">
      <c r="A278" s="26"/>
      <c r="B278" s="39" t="s">
        <v>365</v>
      </c>
      <c r="C278" s="131"/>
      <c r="D278" s="108">
        <v>285</v>
      </c>
      <c r="E278" s="108">
        <v>276.5</v>
      </c>
      <c r="F278" s="108">
        <v>0</v>
      </c>
      <c r="G278" s="108">
        <v>0</v>
      </c>
      <c r="H278" s="108">
        <v>0</v>
      </c>
      <c r="I278" s="108">
        <v>0</v>
      </c>
      <c r="J278" s="108">
        <v>285</v>
      </c>
      <c r="K278" s="108">
        <v>276.5</v>
      </c>
      <c r="L278" s="108">
        <v>0</v>
      </c>
      <c r="M278" s="108">
        <v>0</v>
      </c>
      <c r="N278" s="27"/>
      <c r="O278" s="76">
        <f t="shared" si="31"/>
        <v>97.017543859649123</v>
      </c>
      <c r="P278" s="39" t="s">
        <v>367</v>
      </c>
      <c r="Q278" s="26">
        <v>125</v>
      </c>
      <c r="R278" s="39">
        <v>125</v>
      </c>
      <c r="S278" s="132">
        <f t="shared" si="32"/>
        <v>100</v>
      </c>
    </row>
    <row r="279" spans="1:20" x14ac:dyDescent="0.25">
      <c r="B279" s="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9"/>
      <c r="P279" s="6"/>
      <c r="Q279" s="4"/>
      <c r="R279" s="4"/>
      <c r="S279" s="9"/>
    </row>
    <row r="280" spans="1:20" x14ac:dyDescent="0.25">
      <c r="B280" s="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9"/>
      <c r="P280" s="6"/>
      <c r="Q280" s="4"/>
      <c r="R280" s="4"/>
      <c r="S280" s="9"/>
    </row>
    <row r="281" spans="1:20" x14ac:dyDescent="0.25">
      <c r="B281" s="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9"/>
      <c r="P281" s="6"/>
      <c r="Q281" s="4"/>
      <c r="R281" s="4"/>
      <c r="S281" s="9"/>
    </row>
    <row r="282" spans="1:20" x14ac:dyDescent="0.25">
      <c r="B282" s="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9"/>
      <c r="P282" s="6"/>
      <c r="Q282" s="4"/>
      <c r="R282" s="4"/>
      <c r="S282" s="9"/>
    </row>
    <row r="283" spans="1:20" x14ac:dyDescent="0.25">
      <c r="B283" s="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9"/>
      <c r="P283" s="6"/>
      <c r="Q283" s="4"/>
      <c r="R283" s="4"/>
      <c r="S283" s="9"/>
    </row>
    <row r="284" spans="1:20" x14ac:dyDescent="0.25">
      <c r="B284" s="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9"/>
      <c r="P284" s="6"/>
      <c r="Q284" s="4"/>
      <c r="R284" s="4"/>
      <c r="S284" s="9"/>
    </row>
    <row r="285" spans="1:20" x14ac:dyDescent="0.25">
      <c r="B285" s="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9"/>
      <c r="P285" s="6"/>
      <c r="Q285" s="4"/>
      <c r="R285" s="4"/>
      <c r="S285" s="9"/>
    </row>
    <row r="286" spans="1:20" x14ac:dyDescent="0.25">
      <c r="B286" s="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9"/>
      <c r="P286" s="6"/>
      <c r="Q286" s="4"/>
      <c r="R286" s="4"/>
      <c r="S286" s="9"/>
    </row>
    <row r="287" spans="1:20" x14ac:dyDescent="0.25">
      <c r="B287" s="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9"/>
      <c r="P287" s="6"/>
      <c r="Q287" s="4"/>
      <c r="R287" s="4"/>
      <c r="S287" s="9"/>
    </row>
    <row r="288" spans="1:20" x14ac:dyDescent="0.25">
      <c r="B288" s="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9"/>
      <c r="P288" s="6"/>
      <c r="Q288" s="4"/>
      <c r="R288" s="4"/>
      <c r="S288" s="9"/>
    </row>
    <row r="289" spans="2:19" x14ac:dyDescent="0.25">
      <c r="B289" s="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9"/>
      <c r="P289" s="6"/>
      <c r="Q289" s="4"/>
      <c r="R289" s="4"/>
      <c r="S289" s="9"/>
    </row>
    <row r="290" spans="2:19" x14ac:dyDescent="0.25">
      <c r="B290" s="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9"/>
      <c r="P290" s="6"/>
      <c r="Q290" s="4"/>
      <c r="R290" s="4"/>
      <c r="S290" s="9"/>
    </row>
    <row r="291" spans="2:19" x14ac:dyDescent="0.25">
      <c r="B291" s="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9"/>
      <c r="P291" s="6"/>
      <c r="Q291" s="4"/>
      <c r="R291" s="4"/>
      <c r="S291" s="9"/>
    </row>
    <row r="292" spans="2:19" x14ac:dyDescent="0.25">
      <c r="B292" s="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9"/>
      <c r="P292" s="6"/>
      <c r="Q292" s="4"/>
      <c r="R292" s="4"/>
      <c r="S292" s="9"/>
    </row>
    <row r="293" spans="2:19" x14ac:dyDescent="0.25">
      <c r="B293" s="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9"/>
      <c r="P293" s="6"/>
      <c r="Q293" s="4"/>
      <c r="R293" s="4"/>
      <c r="S293" s="9"/>
    </row>
    <row r="294" spans="2:19" x14ac:dyDescent="0.25">
      <c r="B294" s="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9"/>
      <c r="P294" s="6"/>
      <c r="Q294" s="4"/>
      <c r="R294" s="4"/>
      <c r="S294" s="9"/>
    </row>
    <row r="295" spans="2:19" x14ac:dyDescent="0.25">
      <c r="B295" s="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9"/>
      <c r="P295" s="6"/>
      <c r="Q295" s="4"/>
      <c r="R295" s="4"/>
      <c r="S295" s="9"/>
    </row>
    <row r="296" spans="2:19" x14ac:dyDescent="0.25">
      <c r="B296" s="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9"/>
      <c r="P296" s="6"/>
      <c r="Q296" s="4"/>
      <c r="R296" s="4"/>
      <c r="S296" s="9"/>
    </row>
    <row r="297" spans="2:19" x14ac:dyDescent="0.25">
      <c r="B297" s="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9"/>
      <c r="P297" s="6"/>
      <c r="Q297" s="4"/>
      <c r="R297" s="4"/>
      <c r="S297" s="9"/>
    </row>
    <row r="298" spans="2:19" x14ac:dyDescent="0.25">
      <c r="B298" s="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9"/>
      <c r="P298" s="6"/>
      <c r="Q298" s="4"/>
      <c r="R298" s="4"/>
      <c r="S298" s="9"/>
    </row>
    <row r="299" spans="2:19" x14ac:dyDescent="0.25">
      <c r="B299" s="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9"/>
      <c r="P299" s="6"/>
      <c r="Q299" s="4"/>
      <c r="R299" s="4"/>
      <c r="S299" s="9"/>
    </row>
    <row r="300" spans="2:19" x14ac:dyDescent="0.25">
      <c r="B300" s="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9"/>
      <c r="P300" s="6"/>
      <c r="Q300" s="4"/>
      <c r="R300" s="4"/>
      <c r="S300" s="9"/>
    </row>
    <row r="301" spans="2:19" x14ac:dyDescent="0.25">
      <c r="B301" s="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9"/>
      <c r="P301" s="6"/>
      <c r="Q301" s="4"/>
      <c r="R301" s="4"/>
      <c r="S301" s="9"/>
    </row>
    <row r="302" spans="2:19" x14ac:dyDescent="0.25">
      <c r="B302" s="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9"/>
      <c r="P302" s="6"/>
      <c r="Q302" s="4"/>
      <c r="R302" s="4"/>
      <c r="S302" s="9"/>
    </row>
    <row r="303" spans="2:19" x14ac:dyDescent="0.25">
      <c r="B303" s="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9"/>
      <c r="P303" s="6"/>
      <c r="Q303" s="4"/>
      <c r="R303" s="4"/>
      <c r="S303" s="9"/>
    </row>
    <row r="304" spans="2:19" x14ac:dyDescent="0.25">
      <c r="B304" s="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9"/>
      <c r="P304" s="6"/>
      <c r="Q304" s="4"/>
      <c r="R304" s="4"/>
      <c r="S304" s="9"/>
    </row>
    <row r="305" spans="2:19" x14ac:dyDescent="0.25">
      <c r="B305" s="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9"/>
      <c r="P305" s="6"/>
      <c r="Q305" s="4"/>
      <c r="R305" s="4"/>
      <c r="S305" s="9"/>
    </row>
    <row r="306" spans="2:19" x14ac:dyDescent="0.25">
      <c r="B306" s="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9"/>
      <c r="P306" s="6"/>
      <c r="Q306" s="4"/>
      <c r="R306" s="4"/>
      <c r="S306" s="9"/>
    </row>
    <row r="307" spans="2:19" x14ac:dyDescent="0.25">
      <c r="B307" s="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9"/>
      <c r="P307" s="6"/>
      <c r="Q307" s="4"/>
      <c r="R307" s="4"/>
      <c r="S307" s="9"/>
    </row>
    <row r="308" spans="2:19" x14ac:dyDescent="0.25">
      <c r="B308" s="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9"/>
      <c r="P308" s="6"/>
      <c r="Q308" s="4"/>
      <c r="R308" s="4"/>
      <c r="S308" s="9"/>
    </row>
    <row r="309" spans="2:19" x14ac:dyDescent="0.25">
      <c r="B309" s="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9"/>
      <c r="P309" s="6"/>
      <c r="Q309" s="4"/>
      <c r="R309" s="4"/>
      <c r="S309" s="9"/>
    </row>
    <row r="310" spans="2:19" x14ac:dyDescent="0.25">
      <c r="B310" s="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9"/>
      <c r="P310" s="6"/>
      <c r="Q310" s="4"/>
      <c r="R310" s="4"/>
      <c r="S310" s="9"/>
    </row>
    <row r="311" spans="2:19" x14ac:dyDescent="0.25">
      <c r="B311" s="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9"/>
      <c r="P311" s="6"/>
      <c r="Q311" s="4"/>
      <c r="R311" s="4"/>
      <c r="S311" s="9"/>
    </row>
    <row r="312" spans="2:19" x14ac:dyDescent="0.25">
      <c r="B312" s="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9"/>
      <c r="P312" s="6"/>
      <c r="Q312" s="4"/>
      <c r="R312" s="4"/>
      <c r="S312" s="9"/>
    </row>
    <row r="313" spans="2:19" x14ac:dyDescent="0.25">
      <c r="B313" s="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9"/>
      <c r="P313" s="6"/>
      <c r="Q313" s="4"/>
      <c r="R313" s="4"/>
      <c r="S313" s="9"/>
    </row>
    <row r="314" spans="2:19" x14ac:dyDescent="0.25">
      <c r="B314" s="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9"/>
      <c r="P314" s="6"/>
      <c r="Q314" s="4"/>
      <c r="R314" s="4"/>
      <c r="S314" s="9"/>
    </row>
    <row r="315" spans="2:19" x14ac:dyDescent="0.25">
      <c r="B315" s="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9"/>
      <c r="P315" s="6"/>
      <c r="Q315" s="4"/>
      <c r="R315" s="4"/>
      <c r="S315" s="9"/>
    </row>
    <row r="316" spans="2:19" x14ac:dyDescent="0.25">
      <c r="B316" s="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9"/>
      <c r="P316" s="6"/>
      <c r="Q316" s="4"/>
      <c r="R316" s="4"/>
      <c r="S316" s="9"/>
    </row>
    <row r="317" spans="2:19" x14ac:dyDescent="0.25">
      <c r="B317" s="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9"/>
      <c r="P317" s="6"/>
      <c r="Q317" s="4"/>
      <c r="R317" s="4"/>
      <c r="S317" s="9"/>
    </row>
    <row r="318" spans="2:19" x14ac:dyDescent="0.25">
      <c r="B318" s="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9"/>
      <c r="P318" s="6"/>
      <c r="Q318" s="4"/>
      <c r="R318" s="4"/>
      <c r="S318" s="9"/>
    </row>
    <row r="319" spans="2:19" x14ac:dyDescent="0.25">
      <c r="B319" s="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9"/>
      <c r="P319" s="6"/>
      <c r="Q319" s="4"/>
      <c r="R319" s="4"/>
      <c r="S319" s="9"/>
    </row>
    <row r="320" spans="2:19" x14ac:dyDescent="0.25">
      <c r="B320" s="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9"/>
      <c r="P320" s="6"/>
      <c r="Q320" s="4"/>
      <c r="R320" s="4"/>
      <c r="S320" s="9"/>
    </row>
    <row r="321" spans="2:19" x14ac:dyDescent="0.25">
      <c r="B321" s="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9"/>
      <c r="P321" s="6"/>
      <c r="Q321" s="4"/>
      <c r="R321" s="4"/>
      <c r="S321" s="9"/>
    </row>
    <row r="322" spans="2:19" x14ac:dyDescent="0.25">
      <c r="B322" s="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9"/>
      <c r="P322" s="6"/>
      <c r="Q322" s="4"/>
      <c r="R322" s="4"/>
      <c r="S322" s="9"/>
    </row>
    <row r="323" spans="2:19" x14ac:dyDescent="0.25">
      <c r="B323" s="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9"/>
      <c r="P323" s="6"/>
      <c r="Q323" s="4"/>
      <c r="R323" s="4"/>
      <c r="S323" s="9"/>
    </row>
    <row r="324" spans="2:19" x14ac:dyDescent="0.25">
      <c r="B324" s="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9"/>
      <c r="P324" s="6"/>
      <c r="Q324" s="4"/>
      <c r="R324" s="4"/>
      <c r="S324" s="9"/>
    </row>
    <row r="325" spans="2:19" x14ac:dyDescent="0.25">
      <c r="B325" s="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9"/>
      <c r="P325" s="6"/>
      <c r="Q325" s="4"/>
      <c r="R325" s="4"/>
      <c r="S325" s="9"/>
    </row>
    <row r="326" spans="2:19" x14ac:dyDescent="0.25">
      <c r="B326" s="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9"/>
      <c r="P326" s="6"/>
      <c r="Q326" s="4"/>
      <c r="R326" s="4"/>
      <c r="S326" s="9"/>
    </row>
    <row r="327" spans="2:19" x14ac:dyDescent="0.25">
      <c r="B327" s="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9"/>
      <c r="P327" s="6"/>
      <c r="Q327" s="4"/>
      <c r="R327" s="4"/>
      <c r="S327" s="9"/>
    </row>
    <row r="328" spans="2:19" x14ac:dyDescent="0.25">
      <c r="B328" s="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9"/>
      <c r="P328" s="6"/>
      <c r="Q328" s="4"/>
      <c r="R328" s="4"/>
      <c r="S328" s="9"/>
    </row>
    <row r="329" spans="2:19" x14ac:dyDescent="0.25">
      <c r="B329" s="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9"/>
      <c r="P329" s="6"/>
      <c r="Q329" s="4"/>
      <c r="R329" s="4"/>
      <c r="S329" s="9"/>
    </row>
    <row r="330" spans="2:19" x14ac:dyDescent="0.25">
      <c r="B330" s="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9"/>
      <c r="P330" s="6"/>
      <c r="Q330" s="4"/>
      <c r="R330" s="4"/>
      <c r="S330" s="9"/>
    </row>
    <row r="331" spans="2:19" x14ac:dyDescent="0.25">
      <c r="B331" s="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9"/>
      <c r="P331" s="6"/>
      <c r="Q331" s="4"/>
      <c r="R331" s="4"/>
      <c r="S331" s="9"/>
    </row>
    <row r="332" spans="2:19" x14ac:dyDescent="0.25">
      <c r="B332" s="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9"/>
      <c r="P332" s="6"/>
      <c r="Q332" s="4"/>
      <c r="R332" s="4"/>
      <c r="S332" s="9"/>
    </row>
    <row r="333" spans="2:19" x14ac:dyDescent="0.25">
      <c r="B333" s="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9"/>
      <c r="P333" s="6"/>
      <c r="Q333" s="4"/>
      <c r="R333" s="4"/>
      <c r="S333" s="9"/>
    </row>
    <row r="334" spans="2:19" x14ac:dyDescent="0.25">
      <c r="B334" s="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9"/>
      <c r="P334" s="6"/>
      <c r="Q334" s="4"/>
      <c r="R334" s="4"/>
      <c r="S334" s="9"/>
    </row>
    <row r="335" spans="2:19" x14ac:dyDescent="0.25">
      <c r="B335" s="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9"/>
      <c r="P335" s="6"/>
      <c r="Q335" s="4"/>
      <c r="R335" s="4"/>
      <c r="S335" s="9"/>
    </row>
    <row r="336" spans="2:19" x14ac:dyDescent="0.25">
      <c r="B336" s="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9"/>
      <c r="P336" s="6"/>
      <c r="Q336" s="4"/>
      <c r="R336" s="4"/>
      <c r="S336" s="9"/>
    </row>
    <row r="337" spans="2:19" x14ac:dyDescent="0.25">
      <c r="B337" s="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9"/>
      <c r="P337" s="6"/>
      <c r="Q337" s="4"/>
      <c r="R337" s="4"/>
      <c r="S337" s="9"/>
    </row>
    <row r="338" spans="2:19" x14ac:dyDescent="0.25">
      <c r="B338" s="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9"/>
      <c r="P338" s="6"/>
      <c r="Q338" s="4"/>
      <c r="R338" s="4"/>
      <c r="S338" s="9"/>
    </row>
    <row r="339" spans="2:19" x14ac:dyDescent="0.25">
      <c r="B339" s="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9"/>
      <c r="P339" s="6"/>
      <c r="Q339" s="4"/>
      <c r="R339" s="4"/>
      <c r="S339" s="9"/>
    </row>
    <row r="340" spans="2:19" x14ac:dyDescent="0.25">
      <c r="B340" s="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9"/>
      <c r="P340" s="6"/>
      <c r="Q340" s="4"/>
      <c r="R340" s="4"/>
      <c r="S340" s="9"/>
    </row>
    <row r="341" spans="2:19" x14ac:dyDescent="0.25">
      <c r="B341" s="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9"/>
      <c r="P341" s="6"/>
      <c r="Q341" s="4"/>
      <c r="R341" s="4"/>
      <c r="S341" s="9"/>
    </row>
    <row r="342" spans="2:19" x14ac:dyDescent="0.25">
      <c r="B342" s="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9"/>
      <c r="P342" s="6"/>
      <c r="Q342" s="4"/>
      <c r="R342" s="4"/>
      <c r="S342" s="9"/>
    </row>
    <row r="343" spans="2:19" x14ac:dyDescent="0.25">
      <c r="B343" s="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9"/>
      <c r="P343" s="6"/>
      <c r="Q343" s="4"/>
      <c r="R343" s="4"/>
      <c r="S343" s="9"/>
    </row>
    <row r="344" spans="2:19" x14ac:dyDescent="0.25">
      <c r="B344" s="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9"/>
      <c r="P344" s="6"/>
      <c r="Q344" s="4"/>
      <c r="R344" s="4"/>
      <c r="S344" s="9"/>
    </row>
    <row r="345" spans="2:19" x14ac:dyDescent="0.25">
      <c r="B345" s="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9"/>
      <c r="P345" s="6"/>
      <c r="Q345" s="4"/>
      <c r="R345" s="4"/>
      <c r="S345" s="9"/>
    </row>
    <row r="346" spans="2:19" x14ac:dyDescent="0.25">
      <c r="B346" s="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9"/>
      <c r="P346" s="6"/>
      <c r="Q346" s="4"/>
      <c r="R346" s="4"/>
      <c r="S346" s="9"/>
    </row>
    <row r="347" spans="2:19" x14ac:dyDescent="0.25">
      <c r="B347" s="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9"/>
      <c r="P347" s="6"/>
      <c r="Q347" s="4"/>
      <c r="R347" s="4"/>
      <c r="S347" s="9"/>
    </row>
    <row r="348" spans="2:19" x14ac:dyDescent="0.25">
      <c r="B348" s="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9"/>
      <c r="P348" s="6"/>
      <c r="Q348" s="4"/>
      <c r="R348" s="4"/>
      <c r="S348" s="9"/>
    </row>
    <row r="349" spans="2:19" x14ac:dyDescent="0.25">
      <c r="B349" s="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9"/>
      <c r="P349" s="6"/>
      <c r="Q349" s="4"/>
      <c r="R349" s="4"/>
      <c r="S349" s="9"/>
    </row>
    <row r="350" spans="2:19" x14ac:dyDescent="0.25">
      <c r="B350" s="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9"/>
      <c r="P350" s="6"/>
      <c r="Q350" s="4"/>
      <c r="R350" s="4"/>
      <c r="S350" s="9"/>
    </row>
    <row r="351" spans="2:19" x14ac:dyDescent="0.25">
      <c r="B351" s="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9"/>
      <c r="P351" s="6"/>
      <c r="Q351" s="4"/>
      <c r="R351" s="4"/>
      <c r="S351" s="9"/>
    </row>
    <row r="352" spans="2:19" x14ac:dyDescent="0.25">
      <c r="B352" s="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9"/>
      <c r="P352" s="6"/>
      <c r="Q352" s="4"/>
      <c r="R352" s="4"/>
      <c r="S352" s="9"/>
    </row>
    <row r="353" spans="2:19" x14ac:dyDescent="0.25">
      <c r="B353" s="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9"/>
      <c r="P353" s="6"/>
      <c r="Q353" s="4"/>
      <c r="R353" s="4"/>
      <c r="S353" s="9"/>
    </row>
    <row r="354" spans="2:19" x14ac:dyDescent="0.25">
      <c r="B354" s="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9"/>
      <c r="P354" s="6"/>
      <c r="Q354" s="4"/>
      <c r="R354" s="4"/>
      <c r="S354" s="9"/>
    </row>
    <row r="355" spans="2:19" x14ac:dyDescent="0.25">
      <c r="B355" s="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9"/>
      <c r="P355" s="6"/>
      <c r="Q355" s="4"/>
      <c r="R355" s="4"/>
      <c r="S355" s="9"/>
    </row>
    <row r="356" spans="2:19" x14ac:dyDescent="0.25">
      <c r="B356" s="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9"/>
      <c r="P356" s="6"/>
      <c r="Q356" s="4"/>
      <c r="R356" s="4"/>
      <c r="S356" s="9"/>
    </row>
    <row r="357" spans="2:19" x14ac:dyDescent="0.25">
      <c r="B357" s="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9"/>
      <c r="P357" s="6"/>
      <c r="Q357" s="4"/>
      <c r="R357" s="4"/>
      <c r="S357" s="9"/>
    </row>
    <row r="358" spans="2:19" x14ac:dyDescent="0.25">
      <c r="B358" s="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9"/>
      <c r="P358" s="6"/>
      <c r="Q358" s="4"/>
      <c r="R358" s="4"/>
      <c r="S358" s="9"/>
    </row>
    <row r="359" spans="2:19" x14ac:dyDescent="0.25">
      <c r="B359" s="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9"/>
      <c r="P359" s="6"/>
      <c r="Q359" s="4"/>
      <c r="R359" s="4"/>
      <c r="S359" s="9"/>
    </row>
    <row r="360" spans="2:19" x14ac:dyDescent="0.25">
      <c r="B360" s="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9"/>
      <c r="P360" s="6"/>
      <c r="Q360" s="4"/>
      <c r="R360" s="4"/>
      <c r="S360" s="9"/>
    </row>
    <row r="361" spans="2:19" x14ac:dyDescent="0.25">
      <c r="B361" s="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9"/>
      <c r="P361" s="6"/>
      <c r="Q361" s="4"/>
      <c r="R361" s="4"/>
      <c r="S361" s="9"/>
    </row>
    <row r="362" spans="2:19" x14ac:dyDescent="0.25">
      <c r="B362" s="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9"/>
      <c r="P362" s="6"/>
      <c r="Q362" s="4"/>
      <c r="R362" s="4"/>
      <c r="S362" s="9"/>
    </row>
    <row r="363" spans="2:19" x14ac:dyDescent="0.25">
      <c r="B363" s="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9"/>
      <c r="P363" s="6"/>
      <c r="Q363" s="4"/>
      <c r="R363" s="4"/>
      <c r="S363" s="9"/>
    </row>
    <row r="364" spans="2:19" x14ac:dyDescent="0.25">
      <c r="B364" s="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9"/>
      <c r="P364" s="6"/>
      <c r="Q364" s="4"/>
      <c r="R364" s="4"/>
      <c r="S364" s="9"/>
    </row>
    <row r="365" spans="2:19" x14ac:dyDescent="0.25">
      <c r="B365" s="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9"/>
      <c r="P365" s="6"/>
      <c r="Q365" s="4"/>
      <c r="R365" s="4"/>
      <c r="S365" s="9"/>
    </row>
    <row r="366" spans="2:19" x14ac:dyDescent="0.25">
      <c r="B366" s="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9"/>
      <c r="P366" s="6"/>
      <c r="Q366" s="4"/>
      <c r="R366" s="4"/>
      <c r="S366" s="9"/>
    </row>
    <row r="367" spans="2:19" x14ac:dyDescent="0.25">
      <c r="B367" s="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9"/>
      <c r="P367" s="6"/>
      <c r="Q367" s="4"/>
      <c r="R367" s="4"/>
      <c r="S367" s="9"/>
    </row>
    <row r="368" spans="2:19" x14ac:dyDescent="0.25">
      <c r="B368" s="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9"/>
      <c r="P368" s="6"/>
      <c r="Q368" s="4"/>
      <c r="R368" s="4"/>
      <c r="S368" s="9"/>
    </row>
    <row r="369" spans="2:19" x14ac:dyDescent="0.25">
      <c r="B369" s="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9"/>
      <c r="P369" s="6"/>
      <c r="Q369" s="4"/>
      <c r="R369" s="4"/>
      <c r="S369" s="9"/>
    </row>
    <row r="370" spans="2:19" x14ac:dyDescent="0.25">
      <c r="B370" s="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9"/>
      <c r="P370" s="6"/>
      <c r="Q370" s="4"/>
      <c r="R370" s="4"/>
      <c r="S370" s="9"/>
    </row>
    <row r="371" spans="2:19" x14ac:dyDescent="0.25">
      <c r="B371" s="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9"/>
      <c r="P371" s="6"/>
      <c r="Q371" s="4"/>
      <c r="R371" s="4"/>
      <c r="S371" s="9"/>
    </row>
    <row r="372" spans="2:19" x14ac:dyDescent="0.25">
      <c r="B372" s="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9"/>
      <c r="P372" s="6"/>
      <c r="Q372" s="4"/>
      <c r="R372" s="4"/>
      <c r="S372" s="9"/>
    </row>
    <row r="373" spans="2:19" x14ac:dyDescent="0.25">
      <c r="B373" s="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9"/>
      <c r="P373" s="6"/>
      <c r="Q373" s="4"/>
      <c r="R373" s="4"/>
      <c r="S373" s="9"/>
    </row>
    <row r="374" spans="2:19" x14ac:dyDescent="0.25">
      <c r="B374" s="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9"/>
      <c r="P374" s="6"/>
      <c r="Q374" s="4"/>
      <c r="R374" s="4"/>
      <c r="S374" s="9"/>
    </row>
    <row r="375" spans="2:19" x14ac:dyDescent="0.25">
      <c r="B375" s="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9"/>
      <c r="P375" s="6"/>
      <c r="Q375" s="4"/>
      <c r="R375" s="4"/>
      <c r="S375" s="9"/>
    </row>
    <row r="376" spans="2:19" x14ac:dyDescent="0.25">
      <c r="B376" s="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9"/>
      <c r="P376" s="6"/>
      <c r="Q376" s="4"/>
      <c r="R376" s="4"/>
      <c r="S376" s="9"/>
    </row>
    <row r="377" spans="2:19" x14ac:dyDescent="0.25">
      <c r="B377" s="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9"/>
      <c r="P377" s="6"/>
      <c r="Q377" s="4"/>
      <c r="R377" s="4"/>
      <c r="S377" s="9"/>
    </row>
    <row r="378" spans="2:19" x14ac:dyDescent="0.25">
      <c r="B378" s="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9"/>
      <c r="P378" s="6"/>
      <c r="Q378" s="4"/>
      <c r="R378" s="4"/>
      <c r="S378" s="9"/>
    </row>
    <row r="379" spans="2:19" x14ac:dyDescent="0.25">
      <c r="B379" s="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9"/>
      <c r="P379" s="6"/>
      <c r="Q379" s="4"/>
      <c r="R379" s="4"/>
      <c r="S379" s="9"/>
    </row>
    <row r="380" spans="2:19" x14ac:dyDescent="0.25">
      <c r="B380" s="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9"/>
      <c r="P380" s="6"/>
      <c r="Q380" s="4"/>
      <c r="R380" s="4"/>
      <c r="S380" s="9"/>
    </row>
    <row r="381" spans="2:19" x14ac:dyDescent="0.25">
      <c r="B381" s="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9"/>
      <c r="P381" s="6"/>
      <c r="Q381" s="4"/>
      <c r="R381" s="4"/>
      <c r="S381" s="9"/>
    </row>
    <row r="382" spans="2:19" x14ac:dyDescent="0.25">
      <c r="B382" s="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9"/>
      <c r="P382" s="6"/>
      <c r="Q382" s="4"/>
      <c r="R382" s="4"/>
      <c r="S382" s="9"/>
    </row>
    <row r="383" spans="2:19" x14ac:dyDescent="0.25">
      <c r="B383" s="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9"/>
      <c r="P383" s="6"/>
      <c r="Q383" s="4"/>
      <c r="R383" s="4"/>
      <c r="S383" s="9"/>
    </row>
    <row r="384" spans="2:19" x14ac:dyDescent="0.25">
      <c r="B384" s="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9"/>
      <c r="P384" s="6"/>
      <c r="Q384" s="4"/>
      <c r="R384" s="4"/>
      <c r="S384" s="9"/>
    </row>
    <row r="385" spans="2:19" x14ac:dyDescent="0.25">
      <c r="B385" s="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9"/>
      <c r="P385" s="6"/>
      <c r="Q385" s="4"/>
      <c r="R385" s="4"/>
      <c r="S385" s="9"/>
    </row>
    <row r="386" spans="2:19" x14ac:dyDescent="0.25">
      <c r="B386" s="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9"/>
      <c r="P386" s="6"/>
      <c r="Q386" s="4"/>
      <c r="R386" s="4"/>
      <c r="S386" s="9"/>
    </row>
    <row r="387" spans="2:19" x14ac:dyDescent="0.25">
      <c r="B387" s="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9"/>
      <c r="P387" s="6"/>
      <c r="Q387" s="4"/>
      <c r="R387" s="4"/>
      <c r="S387" s="9"/>
    </row>
    <row r="388" spans="2:19" x14ac:dyDescent="0.25">
      <c r="B388" s="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9"/>
      <c r="P388" s="6"/>
      <c r="Q388" s="4"/>
      <c r="R388" s="4"/>
      <c r="S388" s="9"/>
    </row>
    <row r="389" spans="2:19" x14ac:dyDescent="0.25">
      <c r="B389" s="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9"/>
      <c r="P389" s="6"/>
      <c r="Q389" s="4"/>
      <c r="R389" s="4"/>
      <c r="S389" s="9"/>
    </row>
    <row r="390" spans="2:19" x14ac:dyDescent="0.25">
      <c r="B390" s="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9"/>
      <c r="P390" s="6"/>
      <c r="Q390" s="4"/>
      <c r="R390" s="4"/>
      <c r="S390" s="9"/>
    </row>
    <row r="391" spans="2:19" x14ac:dyDescent="0.25">
      <c r="B391" s="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9"/>
      <c r="P391" s="6"/>
      <c r="Q391" s="4"/>
      <c r="R391" s="4"/>
      <c r="S391" s="9"/>
    </row>
    <row r="392" spans="2:19" x14ac:dyDescent="0.25">
      <c r="B392" s="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9"/>
      <c r="P392" s="6"/>
      <c r="Q392" s="4"/>
      <c r="R392" s="4"/>
      <c r="S392" s="9"/>
    </row>
    <row r="393" spans="2:19" x14ac:dyDescent="0.25">
      <c r="B393" s="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9"/>
      <c r="P393" s="6"/>
      <c r="Q393" s="4"/>
      <c r="R393" s="4"/>
      <c r="S393" s="9"/>
    </row>
    <row r="394" spans="2:19" x14ac:dyDescent="0.25">
      <c r="B394" s="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9"/>
      <c r="P394" s="6"/>
      <c r="Q394" s="4"/>
      <c r="R394" s="4"/>
      <c r="S394" s="9"/>
    </row>
    <row r="395" spans="2:19" x14ac:dyDescent="0.25">
      <c r="B395" s="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9"/>
      <c r="P395" s="6"/>
      <c r="Q395" s="4"/>
      <c r="R395" s="4"/>
      <c r="S395" s="9"/>
    </row>
    <row r="396" spans="2:19" x14ac:dyDescent="0.25">
      <c r="B396" s="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9"/>
      <c r="P396" s="6"/>
      <c r="Q396" s="4"/>
      <c r="R396" s="4"/>
      <c r="S396" s="9"/>
    </row>
    <row r="397" spans="2:19" x14ac:dyDescent="0.25">
      <c r="B397" s="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9"/>
      <c r="P397" s="6"/>
      <c r="Q397" s="4"/>
      <c r="R397" s="4"/>
      <c r="S397" s="9"/>
    </row>
    <row r="398" spans="2:19" x14ac:dyDescent="0.25">
      <c r="B398" s="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9"/>
      <c r="P398" s="6"/>
      <c r="Q398" s="4"/>
      <c r="R398" s="4"/>
      <c r="S398" s="9"/>
    </row>
    <row r="399" spans="2:19" x14ac:dyDescent="0.25">
      <c r="B399" s="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9"/>
      <c r="P399" s="6"/>
      <c r="Q399" s="4"/>
      <c r="R399" s="4"/>
      <c r="S399" s="9"/>
    </row>
    <row r="400" spans="2:19" x14ac:dyDescent="0.25">
      <c r="B400" s="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9"/>
      <c r="P400" s="6"/>
      <c r="Q400" s="4"/>
      <c r="R400" s="4"/>
      <c r="S400" s="9"/>
    </row>
    <row r="401" spans="2:19" x14ac:dyDescent="0.25">
      <c r="B401" s="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9"/>
      <c r="P401" s="6"/>
      <c r="Q401" s="4"/>
      <c r="R401" s="4"/>
      <c r="S401" s="9"/>
    </row>
    <row r="402" spans="2:19" x14ac:dyDescent="0.25">
      <c r="B402" s="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9"/>
      <c r="P402" s="6"/>
      <c r="Q402" s="4"/>
      <c r="R402" s="4"/>
      <c r="S402" s="9"/>
    </row>
    <row r="403" spans="2:19" x14ac:dyDescent="0.25">
      <c r="B403" s="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9"/>
      <c r="P403" s="6"/>
      <c r="Q403" s="4"/>
      <c r="R403" s="4"/>
      <c r="S403" s="9"/>
    </row>
    <row r="404" spans="2:19" x14ac:dyDescent="0.25">
      <c r="B404" s="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9"/>
      <c r="P404" s="6"/>
      <c r="Q404" s="4"/>
      <c r="R404" s="4"/>
      <c r="S404" s="9"/>
    </row>
    <row r="405" spans="2:19" x14ac:dyDescent="0.25">
      <c r="B405" s="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9"/>
      <c r="P405" s="6"/>
      <c r="Q405" s="4"/>
      <c r="R405" s="4"/>
      <c r="S405" s="9"/>
    </row>
    <row r="406" spans="2:19" x14ac:dyDescent="0.25">
      <c r="B406" s="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9"/>
      <c r="P406" s="6"/>
      <c r="Q406" s="4"/>
      <c r="R406" s="4"/>
      <c r="S406" s="9"/>
    </row>
    <row r="407" spans="2:19" x14ac:dyDescent="0.25">
      <c r="B407" s="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9"/>
      <c r="P407" s="6"/>
      <c r="Q407" s="4"/>
      <c r="R407" s="4"/>
      <c r="S407" s="9"/>
    </row>
    <row r="408" spans="2:19" x14ac:dyDescent="0.25">
      <c r="B408" s="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9"/>
      <c r="P408" s="6"/>
      <c r="Q408" s="4"/>
      <c r="R408" s="4"/>
      <c r="S408" s="9"/>
    </row>
    <row r="409" spans="2:19" x14ac:dyDescent="0.25">
      <c r="B409" s="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9"/>
      <c r="P409" s="6"/>
      <c r="Q409" s="4"/>
      <c r="R409" s="4"/>
      <c r="S409" s="9"/>
    </row>
    <row r="410" spans="2:19" x14ac:dyDescent="0.25">
      <c r="B410" s="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9"/>
      <c r="P410" s="6"/>
      <c r="Q410" s="4"/>
      <c r="R410" s="4"/>
      <c r="S410" s="9"/>
    </row>
    <row r="411" spans="2:19" x14ac:dyDescent="0.25">
      <c r="B411" s="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9"/>
      <c r="P411" s="6"/>
      <c r="Q411" s="4"/>
      <c r="R411" s="4"/>
      <c r="S411" s="9"/>
    </row>
    <row r="412" spans="2:19" x14ac:dyDescent="0.25">
      <c r="B412" s="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9"/>
      <c r="P412" s="6"/>
      <c r="Q412" s="4"/>
      <c r="R412" s="4"/>
      <c r="S412" s="9"/>
    </row>
    <row r="413" spans="2:19" x14ac:dyDescent="0.25">
      <c r="B413" s="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9"/>
      <c r="P413" s="6"/>
      <c r="Q413" s="4"/>
      <c r="R413" s="4"/>
      <c r="S413" s="9"/>
    </row>
    <row r="414" spans="2:19" x14ac:dyDescent="0.25">
      <c r="B414" s="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9"/>
      <c r="P414" s="6"/>
      <c r="Q414" s="4"/>
      <c r="R414" s="4"/>
      <c r="S414" s="9"/>
    </row>
    <row r="415" spans="2:19" x14ac:dyDescent="0.25">
      <c r="B415" s="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9"/>
      <c r="P415" s="6"/>
      <c r="Q415" s="4"/>
      <c r="R415" s="4"/>
      <c r="S415" s="9"/>
    </row>
    <row r="416" spans="2:19" x14ac:dyDescent="0.25">
      <c r="B416" s="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9"/>
      <c r="P416" s="6"/>
      <c r="Q416" s="4"/>
      <c r="R416" s="4"/>
      <c r="S416" s="9"/>
    </row>
    <row r="417" spans="2:19" x14ac:dyDescent="0.25">
      <c r="B417" s="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9"/>
      <c r="P417" s="6"/>
      <c r="Q417" s="4"/>
      <c r="R417" s="4"/>
      <c r="S417" s="9"/>
    </row>
    <row r="418" spans="2:19" x14ac:dyDescent="0.25">
      <c r="B418" s="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9"/>
      <c r="P418" s="6"/>
      <c r="Q418" s="4"/>
      <c r="R418" s="4"/>
      <c r="S418" s="9"/>
    </row>
    <row r="419" spans="2:19" x14ac:dyDescent="0.25">
      <c r="B419" s="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9"/>
      <c r="P419" s="6"/>
      <c r="Q419" s="4"/>
      <c r="R419" s="4"/>
      <c r="S419" s="9"/>
    </row>
    <row r="420" spans="2:19" x14ac:dyDescent="0.25">
      <c r="B420" s="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9"/>
      <c r="P420" s="6"/>
      <c r="Q420" s="4"/>
      <c r="R420" s="4"/>
      <c r="S420" s="9"/>
    </row>
    <row r="421" spans="2:19" x14ac:dyDescent="0.25">
      <c r="B421" s="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9"/>
      <c r="P421" s="6"/>
      <c r="Q421" s="4"/>
      <c r="R421" s="4"/>
      <c r="S421" s="9"/>
    </row>
    <row r="422" spans="2:19" x14ac:dyDescent="0.25">
      <c r="B422" s="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9"/>
      <c r="P422" s="6"/>
      <c r="Q422" s="4"/>
      <c r="R422" s="4"/>
      <c r="S422" s="9"/>
    </row>
    <row r="423" spans="2:19" x14ac:dyDescent="0.25">
      <c r="B423" s="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9"/>
      <c r="P423" s="6"/>
      <c r="Q423" s="4"/>
      <c r="R423" s="4"/>
      <c r="S423" s="9"/>
    </row>
    <row r="424" spans="2:19" x14ac:dyDescent="0.25">
      <c r="B424" s="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9"/>
      <c r="P424" s="6"/>
      <c r="Q424" s="4"/>
      <c r="R424" s="4"/>
      <c r="S424" s="9"/>
    </row>
    <row r="425" spans="2:19" x14ac:dyDescent="0.25">
      <c r="B425" s="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9"/>
      <c r="P425" s="6"/>
      <c r="Q425" s="4"/>
      <c r="R425" s="4"/>
      <c r="S425" s="9"/>
    </row>
    <row r="426" spans="2:19" x14ac:dyDescent="0.25">
      <c r="B426" s="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9"/>
      <c r="P426" s="6"/>
      <c r="Q426" s="4"/>
      <c r="R426" s="4"/>
      <c r="S426" s="9"/>
    </row>
    <row r="427" spans="2:19" x14ac:dyDescent="0.25">
      <c r="B427" s="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9"/>
      <c r="P427" s="6"/>
      <c r="Q427" s="4"/>
      <c r="R427" s="4"/>
      <c r="S427" s="9"/>
    </row>
    <row r="428" spans="2:19" x14ac:dyDescent="0.25">
      <c r="B428" s="6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9"/>
      <c r="P428" s="6"/>
      <c r="Q428" s="4"/>
      <c r="R428" s="4"/>
      <c r="S428" s="9"/>
    </row>
    <row r="429" spans="2:19" x14ac:dyDescent="0.25">
      <c r="B429" s="6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9"/>
      <c r="P429" s="6"/>
      <c r="Q429" s="4"/>
      <c r="R429" s="4"/>
      <c r="S429" s="9"/>
    </row>
    <row r="430" spans="2:19" x14ac:dyDescent="0.25">
      <c r="B430" s="6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9"/>
      <c r="P430" s="6"/>
      <c r="Q430" s="4"/>
      <c r="R430" s="4"/>
      <c r="S430" s="9"/>
    </row>
    <row r="431" spans="2:19" x14ac:dyDescent="0.25">
      <c r="B431" s="6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9"/>
      <c r="P431" s="6"/>
      <c r="Q431" s="4"/>
      <c r="R431" s="4"/>
      <c r="S431" s="9"/>
    </row>
    <row r="432" spans="2:19" x14ac:dyDescent="0.25">
      <c r="B432" s="6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9"/>
      <c r="P432" s="6"/>
      <c r="Q432" s="4"/>
      <c r="R432" s="4"/>
      <c r="S432" s="9"/>
    </row>
    <row r="433" spans="2:19" x14ac:dyDescent="0.25">
      <c r="B433" s="6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9"/>
      <c r="P433" s="6"/>
      <c r="Q433" s="4"/>
      <c r="R433" s="4"/>
      <c r="S433" s="9"/>
    </row>
    <row r="434" spans="2:19" x14ac:dyDescent="0.25">
      <c r="B434" s="6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9"/>
      <c r="P434" s="6"/>
      <c r="Q434" s="4"/>
      <c r="R434" s="4"/>
      <c r="S434" s="9"/>
    </row>
    <row r="435" spans="2:19" x14ac:dyDescent="0.25">
      <c r="B435" s="6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9"/>
      <c r="P435" s="6"/>
      <c r="Q435" s="4"/>
      <c r="R435" s="4"/>
      <c r="S435" s="9"/>
    </row>
    <row r="436" spans="2:19" x14ac:dyDescent="0.25">
      <c r="B436" s="6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9"/>
      <c r="P436" s="6"/>
      <c r="Q436" s="4"/>
      <c r="R436" s="4"/>
      <c r="S436" s="9"/>
    </row>
    <row r="437" spans="2:19" x14ac:dyDescent="0.25">
      <c r="B437" s="6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9"/>
      <c r="P437" s="6"/>
      <c r="Q437" s="4"/>
      <c r="R437" s="4"/>
      <c r="S437" s="9"/>
    </row>
    <row r="438" spans="2:19" x14ac:dyDescent="0.25">
      <c r="B438" s="6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9"/>
      <c r="P438" s="6"/>
      <c r="Q438" s="4"/>
      <c r="R438" s="4"/>
      <c r="S438" s="9"/>
    </row>
    <row r="439" spans="2:19" x14ac:dyDescent="0.25">
      <c r="B439" s="6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9"/>
      <c r="P439" s="6"/>
      <c r="Q439" s="4"/>
      <c r="R439" s="4"/>
      <c r="S439" s="9"/>
    </row>
    <row r="440" spans="2:19" x14ac:dyDescent="0.25">
      <c r="B440" s="6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9"/>
      <c r="P440" s="6"/>
      <c r="Q440" s="4"/>
      <c r="R440" s="4"/>
      <c r="S440" s="9"/>
    </row>
    <row r="441" spans="2:19" x14ac:dyDescent="0.25">
      <c r="B441" s="6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9"/>
      <c r="P441" s="6"/>
      <c r="Q441" s="4"/>
      <c r="R441" s="4"/>
      <c r="S441" s="9"/>
    </row>
    <row r="442" spans="2:19" x14ac:dyDescent="0.25">
      <c r="B442" s="6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9"/>
      <c r="P442" s="6"/>
      <c r="Q442" s="4"/>
      <c r="R442" s="4"/>
      <c r="S442" s="9"/>
    </row>
    <row r="443" spans="2:19" x14ac:dyDescent="0.25">
      <c r="B443" s="6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9"/>
      <c r="P443" s="6"/>
      <c r="Q443" s="4"/>
      <c r="R443" s="4"/>
      <c r="S443" s="9"/>
    </row>
    <row r="444" spans="2:19" x14ac:dyDescent="0.25">
      <c r="B444" s="6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9"/>
      <c r="P444" s="6"/>
      <c r="Q444" s="4"/>
      <c r="R444" s="4"/>
      <c r="S444" s="9"/>
    </row>
    <row r="445" spans="2:19" x14ac:dyDescent="0.25">
      <c r="B445" s="6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9"/>
      <c r="P445" s="6"/>
      <c r="Q445" s="4"/>
      <c r="R445" s="4"/>
      <c r="S445" s="9"/>
    </row>
    <row r="446" spans="2:19" x14ac:dyDescent="0.25">
      <c r="B446" s="6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9"/>
      <c r="P446" s="6"/>
      <c r="Q446" s="4"/>
      <c r="R446" s="4"/>
      <c r="S446" s="9"/>
    </row>
    <row r="447" spans="2:19" x14ac:dyDescent="0.25">
      <c r="B447" s="6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9"/>
      <c r="P447" s="6"/>
      <c r="Q447" s="4"/>
      <c r="R447" s="4"/>
      <c r="S447" s="9"/>
    </row>
    <row r="448" spans="2:19" x14ac:dyDescent="0.25">
      <c r="B448" s="6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9"/>
      <c r="P448" s="6"/>
      <c r="Q448" s="4"/>
      <c r="R448" s="4"/>
      <c r="S448" s="9"/>
    </row>
    <row r="449" spans="2:19" x14ac:dyDescent="0.25">
      <c r="B449" s="6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9"/>
      <c r="P449" s="6"/>
      <c r="Q449" s="4"/>
      <c r="R449" s="4"/>
      <c r="S449" s="9"/>
    </row>
    <row r="450" spans="2:19" x14ac:dyDescent="0.25">
      <c r="B450" s="6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9"/>
      <c r="P450" s="6"/>
      <c r="Q450" s="4"/>
      <c r="R450" s="4"/>
      <c r="S450" s="9"/>
    </row>
    <row r="451" spans="2:19" x14ac:dyDescent="0.25">
      <c r="B451" s="6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9"/>
      <c r="P451" s="6"/>
      <c r="Q451" s="4"/>
      <c r="R451" s="4"/>
      <c r="S451" s="9"/>
    </row>
    <row r="452" spans="2:19" x14ac:dyDescent="0.25">
      <c r="B452" s="6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9"/>
      <c r="P452" s="6"/>
      <c r="Q452" s="4"/>
      <c r="R452" s="4"/>
      <c r="S452" s="9"/>
    </row>
    <row r="453" spans="2:19" x14ac:dyDescent="0.25">
      <c r="B453" s="6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9"/>
      <c r="P453" s="6"/>
      <c r="Q453" s="4"/>
      <c r="R453" s="4"/>
      <c r="S453" s="9"/>
    </row>
    <row r="454" spans="2:19" x14ac:dyDescent="0.25">
      <c r="B454" s="6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9"/>
      <c r="P454" s="6"/>
      <c r="Q454" s="4"/>
      <c r="R454" s="4"/>
      <c r="S454" s="9"/>
    </row>
    <row r="455" spans="2:19" x14ac:dyDescent="0.25">
      <c r="B455" s="6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9"/>
      <c r="P455" s="6"/>
      <c r="Q455" s="4"/>
      <c r="R455" s="4"/>
      <c r="S455" s="9"/>
    </row>
    <row r="456" spans="2:19" x14ac:dyDescent="0.25">
      <c r="B456" s="6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9"/>
      <c r="P456" s="6"/>
      <c r="Q456" s="4"/>
      <c r="R456" s="4"/>
      <c r="S456" s="9"/>
    </row>
    <row r="457" spans="2:19" x14ac:dyDescent="0.25">
      <c r="B457" s="6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9"/>
      <c r="P457" s="6"/>
      <c r="Q457" s="4"/>
      <c r="R457" s="4"/>
      <c r="S457" s="9"/>
    </row>
    <row r="458" spans="2:19" x14ac:dyDescent="0.25">
      <c r="B458" s="6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9"/>
      <c r="P458" s="6"/>
      <c r="Q458" s="4"/>
      <c r="R458" s="4"/>
      <c r="S458" s="9"/>
    </row>
    <row r="459" spans="2:19" x14ac:dyDescent="0.25">
      <c r="B459" s="6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9"/>
      <c r="P459" s="6"/>
      <c r="Q459" s="4"/>
      <c r="R459" s="4"/>
      <c r="S459" s="9"/>
    </row>
    <row r="460" spans="2:19" x14ac:dyDescent="0.25">
      <c r="B460" s="6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9"/>
      <c r="P460" s="6"/>
      <c r="Q460" s="4"/>
      <c r="R460" s="4"/>
      <c r="S460" s="9"/>
    </row>
    <row r="461" spans="2:19" x14ac:dyDescent="0.25">
      <c r="B461" s="6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9"/>
      <c r="P461" s="6"/>
      <c r="Q461" s="4"/>
      <c r="R461" s="4"/>
      <c r="S461" s="9"/>
    </row>
    <row r="462" spans="2:19" x14ac:dyDescent="0.25">
      <c r="B462" s="6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9"/>
      <c r="P462" s="6"/>
      <c r="Q462" s="4"/>
      <c r="R462" s="4"/>
      <c r="S462" s="9"/>
    </row>
    <row r="463" spans="2:19" x14ac:dyDescent="0.25">
      <c r="B463" s="6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9"/>
      <c r="P463" s="6"/>
      <c r="Q463" s="4"/>
      <c r="R463" s="4"/>
      <c r="S463" s="9"/>
    </row>
    <row r="464" spans="2:19" x14ac:dyDescent="0.25">
      <c r="B464" s="6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9"/>
      <c r="P464" s="6"/>
      <c r="Q464" s="4"/>
      <c r="R464" s="4"/>
      <c r="S464" s="9"/>
    </row>
    <row r="465" spans="2:19" x14ac:dyDescent="0.25">
      <c r="B465" s="6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9"/>
      <c r="P465" s="6"/>
      <c r="Q465" s="4"/>
      <c r="R465" s="4"/>
      <c r="S465" s="9"/>
    </row>
    <row r="466" spans="2:19" x14ac:dyDescent="0.25">
      <c r="B466" s="6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9"/>
      <c r="P466" s="6"/>
      <c r="Q466" s="4"/>
      <c r="R466" s="4"/>
      <c r="S466" s="9"/>
    </row>
    <row r="467" spans="2:19" x14ac:dyDescent="0.25">
      <c r="B467" s="6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9"/>
      <c r="P467" s="6"/>
      <c r="Q467" s="4"/>
      <c r="R467" s="4"/>
      <c r="S467" s="9"/>
    </row>
    <row r="468" spans="2:19" x14ac:dyDescent="0.25">
      <c r="B468" s="6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9"/>
      <c r="P468" s="6"/>
      <c r="Q468" s="4"/>
      <c r="R468" s="4"/>
      <c r="S468" s="9"/>
    </row>
    <row r="469" spans="2:19" x14ac:dyDescent="0.25">
      <c r="B469" s="6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9"/>
      <c r="P469" s="6"/>
      <c r="Q469" s="4"/>
      <c r="R469" s="4"/>
      <c r="S469" s="9"/>
    </row>
    <row r="470" spans="2:19" x14ac:dyDescent="0.25">
      <c r="B470" s="6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9"/>
      <c r="P470" s="6"/>
      <c r="Q470" s="4"/>
      <c r="R470" s="4"/>
      <c r="S470" s="9"/>
    </row>
    <row r="471" spans="2:19" x14ac:dyDescent="0.25">
      <c r="B471" s="6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9"/>
      <c r="P471" s="6"/>
      <c r="Q471" s="4"/>
      <c r="R471" s="4"/>
      <c r="S471" s="9"/>
    </row>
    <row r="472" spans="2:19" x14ac:dyDescent="0.25">
      <c r="B472" s="6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9"/>
      <c r="P472" s="6"/>
      <c r="Q472" s="4"/>
      <c r="R472" s="4"/>
      <c r="S472" s="9"/>
    </row>
    <row r="473" spans="2:19" x14ac:dyDescent="0.25">
      <c r="B473" s="6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9"/>
      <c r="P473" s="6"/>
      <c r="Q473" s="4"/>
      <c r="R473" s="4"/>
      <c r="S473" s="9"/>
    </row>
    <row r="474" spans="2:19" x14ac:dyDescent="0.25">
      <c r="B474" s="6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9"/>
      <c r="P474" s="6"/>
      <c r="Q474" s="4"/>
      <c r="R474" s="4"/>
      <c r="S474" s="9"/>
    </row>
    <row r="475" spans="2:19" x14ac:dyDescent="0.25">
      <c r="B475" s="6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9"/>
      <c r="P475" s="6"/>
      <c r="Q475" s="4"/>
      <c r="R475" s="4"/>
      <c r="S475" s="9"/>
    </row>
    <row r="476" spans="2:19" x14ac:dyDescent="0.25">
      <c r="B476" s="6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9"/>
      <c r="P476" s="6"/>
      <c r="Q476" s="4"/>
      <c r="R476" s="4"/>
      <c r="S476" s="9"/>
    </row>
    <row r="477" spans="2:19" x14ac:dyDescent="0.25">
      <c r="B477" s="6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9"/>
      <c r="P477" s="6"/>
      <c r="Q477" s="4"/>
      <c r="R477" s="4"/>
      <c r="S477" s="9"/>
    </row>
    <row r="478" spans="2:19" x14ac:dyDescent="0.25">
      <c r="B478" s="6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9"/>
      <c r="P478" s="6"/>
      <c r="Q478" s="4"/>
      <c r="R478" s="4"/>
      <c r="S478" s="9"/>
    </row>
    <row r="479" spans="2:19" x14ac:dyDescent="0.25">
      <c r="B479" s="6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9"/>
      <c r="P479" s="6"/>
      <c r="Q479" s="4"/>
      <c r="R479" s="4"/>
      <c r="S479" s="9"/>
    </row>
    <row r="480" spans="2:19" x14ac:dyDescent="0.25">
      <c r="B480" s="6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9"/>
      <c r="P480" s="6"/>
      <c r="Q480" s="4"/>
      <c r="R480" s="4"/>
      <c r="S480" s="9"/>
    </row>
    <row r="481" spans="2:19" x14ac:dyDescent="0.25">
      <c r="B481" s="6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9"/>
      <c r="P481" s="6"/>
      <c r="Q481" s="4"/>
      <c r="R481" s="4"/>
      <c r="S481" s="9"/>
    </row>
    <row r="482" spans="2:19" x14ac:dyDescent="0.25">
      <c r="B482" s="6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9"/>
      <c r="P482" s="6"/>
      <c r="Q482" s="4"/>
      <c r="R482" s="4"/>
      <c r="S482" s="9"/>
    </row>
    <row r="483" spans="2:19" x14ac:dyDescent="0.25">
      <c r="B483" s="6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9"/>
      <c r="P483" s="6"/>
      <c r="Q483" s="4"/>
      <c r="R483" s="4"/>
      <c r="S483" s="9"/>
    </row>
    <row r="484" spans="2:19" x14ac:dyDescent="0.25">
      <c r="B484" s="6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9"/>
      <c r="P484" s="6"/>
      <c r="Q484" s="4"/>
      <c r="R484" s="4"/>
      <c r="S484" s="9"/>
    </row>
    <row r="485" spans="2:19" x14ac:dyDescent="0.25">
      <c r="B485" s="6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9"/>
      <c r="P485" s="6"/>
      <c r="Q485" s="4"/>
      <c r="R485" s="4"/>
      <c r="S485" s="9"/>
    </row>
    <row r="486" spans="2:19" x14ac:dyDescent="0.25">
      <c r="B486" s="6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9"/>
      <c r="P486" s="6"/>
      <c r="Q486" s="4"/>
      <c r="R486" s="4"/>
      <c r="S486" s="9"/>
    </row>
    <row r="487" spans="2:19" x14ac:dyDescent="0.25">
      <c r="B487" s="6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9"/>
      <c r="P487" s="6"/>
      <c r="Q487" s="4"/>
      <c r="R487" s="4"/>
      <c r="S487" s="9"/>
    </row>
    <row r="488" spans="2:19" x14ac:dyDescent="0.25">
      <c r="B488" s="6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9"/>
      <c r="P488" s="6"/>
      <c r="Q488" s="4"/>
      <c r="R488" s="4"/>
      <c r="S488" s="9"/>
    </row>
    <row r="489" spans="2:19" x14ac:dyDescent="0.25">
      <c r="B489" s="6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9"/>
      <c r="P489" s="6"/>
      <c r="Q489" s="4"/>
      <c r="R489" s="4"/>
      <c r="S489" s="9"/>
    </row>
    <row r="490" spans="2:19" x14ac:dyDescent="0.25">
      <c r="B490" s="6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9"/>
      <c r="P490" s="6"/>
      <c r="Q490" s="4"/>
      <c r="R490" s="4"/>
      <c r="S490" s="9"/>
    </row>
    <row r="491" spans="2:19" x14ac:dyDescent="0.25">
      <c r="B491" s="6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9"/>
      <c r="P491" s="6"/>
      <c r="Q491" s="4"/>
      <c r="R491" s="4"/>
      <c r="S491" s="9"/>
    </row>
    <row r="492" spans="2:19" x14ac:dyDescent="0.25">
      <c r="B492" s="6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9"/>
      <c r="P492" s="6"/>
      <c r="Q492" s="4"/>
      <c r="R492" s="4"/>
      <c r="S492" s="9"/>
    </row>
    <row r="493" spans="2:19" x14ac:dyDescent="0.25">
      <c r="B493" s="6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9"/>
      <c r="P493" s="6"/>
      <c r="Q493" s="4"/>
      <c r="R493" s="4"/>
      <c r="S493" s="9"/>
    </row>
    <row r="494" spans="2:19" x14ac:dyDescent="0.25">
      <c r="B494" s="6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9"/>
      <c r="P494" s="6"/>
      <c r="Q494" s="4"/>
      <c r="R494" s="4"/>
      <c r="S494" s="9"/>
    </row>
    <row r="495" spans="2:19" x14ac:dyDescent="0.25">
      <c r="B495" s="6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9"/>
      <c r="P495" s="6"/>
      <c r="Q495" s="4"/>
      <c r="R495" s="4"/>
      <c r="S495" s="9"/>
    </row>
    <row r="496" spans="2:19" x14ac:dyDescent="0.25">
      <c r="B496" s="6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9"/>
      <c r="P496" s="6"/>
      <c r="Q496" s="4"/>
      <c r="R496" s="4"/>
      <c r="S496" s="9"/>
    </row>
    <row r="497" spans="2:19" x14ac:dyDescent="0.25">
      <c r="B497" s="6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9"/>
      <c r="P497" s="6"/>
      <c r="Q497" s="4"/>
      <c r="R497" s="4"/>
      <c r="S497" s="9"/>
    </row>
    <row r="498" spans="2:19" x14ac:dyDescent="0.25">
      <c r="B498" s="6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9"/>
      <c r="P498" s="6"/>
      <c r="Q498" s="4"/>
      <c r="R498" s="4"/>
      <c r="S498" s="9"/>
    </row>
    <row r="499" spans="2:19" x14ac:dyDescent="0.25">
      <c r="B499" s="6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9"/>
      <c r="P499" s="6"/>
      <c r="Q499" s="4"/>
      <c r="R499" s="4"/>
      <c r="S499" s="9"/>
    </row>
    <row r="500" spans="2:19" x14ac:dyDescent="0.25">
      <c r="B500" s="6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9"/>
      <c r="P500" s="6"/>
      <c r="Q500" s="4"/>
      <c r="R500" s="4"/>
      <c r="S500" s="9"/>
    </row>
    <row r="501" spans="2:19" x14ac:dyDescent="0.25">
      <c r="B501" s="6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9"/>
      <c r="P501" s="6"/>
      <c r="Q501" s="4"/>
      <c r="R501" s="4"/>
      <c r="S501" s="9"/>
    </row>
    <row r="502" spans="2:19" x14ac:dyDescent="0.25">
      <c r="B502" s="6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9"/>
      <c r="P502" s="6"/>
      <c r="Q502" s="4"/>
      <c r="R502" s="4"/>
      <c r="S502" s="9"/>
    </row>
    <row r="503" spans="2:19" x14ac:dyDescent="0.25">
      <c r="B503" s="6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9"/>
      <c r="P503" s="6"/>
      <c r="Q503" s="4"/>
      <c r="R503" s="4"/>
      <c r="S503" s="9"/>
    </row>
    <row r="504" spans="2:19" x14ac:dyDescent="0.25">
      <c r="B504" s="6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9"/>
      <c r="P504" s="6"/>
      <c r="Q504" s="4"/>
      <c r="R504" s="4"/>
      <c r="S504" s="9"/>
    </row>
    <row r="505" spans="2:19" x14ac:dyDescent="0.25">
      <c r="B505" s="6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9"/>
      <c r="P505" s="6"/>
      <c r="Q505" s="4"/>
      <c r="R505" s="4"/>
      <c r="S505" s="9"/>
    </row>
    <row r="506" spans="2:19" x14ac:dyDescent="0.25">
      <c r="B506" s="6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9"/>
      <c r="P506" s="6"/>
      <c r="Q506" s="4"/>
      <c r="R506" s="4"/>
      <c r="S506" s="9"/>
    </row>
    <row r="507" spans="2:19" x14ac:dyDescent="0.25">
      <c r="B507" s="6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9"/>
      <c r="P507" s="6"/>
      <c r="Q507" s="4"/>
      <c r="R507" s="4"/>
      <c r="S507" s="9"/>
    </row>
    <row r="508" spans="2:19" x14ac:dyDescent="0.25">
      <c r="B508" s="6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9"/>
      <c r="P508" s="6"/>
      <c r="Q508" s="4"/>
      <c r="R508" s="4"/>
      <c r="S508" s="9"/>
    </row>
    <row r="509" spans="2:19" x14ac:dyDescent="0.25">
      <c r="B509" s="6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9"/>
      <c r="P509" s="6"/>
      <c r="Q509" s="4"/>
      <c r="R509" s="4"/>
      <c r="S509" s="9"/>
    </row>
    <row r="510" spans="2:19" x14ac:dyDescent="0.25">
      <c r="B510" s="6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9"/>
      <c r="P510" s="6"/>
      <c r="Q510" s="4"/>
      <c r="R510" s="4"/>
      <c r="S510" s="9"/>
    </row>
    <row r="511" spans="2:19" x14ac:dyDescent="0.25">
      <c r="B511" s="6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9"/>
      <c r="P511" s="6"/>
      <c r="Q511" s="4"/>
      <c r="R511" s="4"/>
      <c r="S511" s="9"/>
    </row>
    <row r="512" spans="2:19" x14ac:dyDescent="0.25">
      <c r="B512" s="6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9"/>
      <c r="P512" s="6"/>
      <c r="Q512" s="4"/>
      <c r="R512" s="4"/>
      <c r="S512" s="9"/>
    </row>
    <row r="513" spans="2:19" x14ac:dyDescent="0.25">
      <c r="B513" s="6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9"/>
      <c r="P513" s="6"/>
      <c r="Q513" s="4"/>
      <c r="R513" s="4"/>
      <c r="S513" s="9"/>
    </row>
    <row r="514" spans="2:19" x14ac:dyDescent="0.25">
      <c r="B514" s="6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9"/>
      <c r="P514" s="6"/>
      <c r="Q514" s="4"/>
      <c r="R514" s="4"/>
      <c r="S514" s="9"/>
    </row>
    <row r="515" spans="2:19" x14ac:dyDescent="0.25">
      <c r="B515" s="6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9"/>
      <c r="P515" s="6"/>
      <c r="Q515" s="4"/>
      <c r="R515" s="4"/>
      <c r="S515" s="9"/>
    </row>
    <row r="516" spans="2:19" x14ac:dyDescent="0.25">
      <c r="B516" s="6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9"/>
      <c r="P516" s="6"/>
      <c r="Q516" s="4"/>
      <c r="R516" s="4"/>
      <c r="S516" s="9"/>
    </row>
    <row r="517" spans="2:19" x14ac:dyDescent="0.25">
      <c r="B517" s="6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9"/>
      <c r="P517" s="6"/>
      <c r="Q517" s="4"/>
      <c r="R517" s="4"/>
      <c r="S517" s="9"/>
    </row>
    <row r="518" spans="2:19" x14ac:dyDescent="0.25">
      <c r="B518" s="6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9"/>
      <c r="P518" s="6"/>
      <c r="Q518" s="4"/>
      <c r="R518" s="4"/>
      <c r="S518" s="9"/>
    </row>
    <row r="519" spans="2:19" x14ac:dyDescent="0.25">
      <c r="B519" s="6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9"/>
      <c r="P519" s="6"/>
      <c r="Q519" s="4"/>
      <c r="R519" s="4"/>
      <c r="S519" s="9"/>
    </row>
    <row r="520" spans="2:19" x14ac:dyDescent="0.25">
      <c r="B520" s="6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9"/>
      <c r="P520" s="6"/>
      <c r="Q520" s="4"/>
      <c r="R520" s="4"/>
      <c r="S520" s="9"/>
    </row>
    <row r="521" spans="2:19" x14ac:dyDescent="0.25">
      <c r="B521" s="6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9"/>
      <c r="P521" s="6"/>
      <c r="Q521" s="4"/>
      <c r="R521" s="4"/>
      <c r="S521" s="9"/>
    </row>
    <row r="522" spans="2:19" x14ac:dyDescent="0.25">
      <c r="B522" s="6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9"/>
      <c r="P522" s="6"/>
      <c r="Q522" s="4"/>
      <c r="R522" s="4"/>
      <c r="S522" s="9"/>
    </row>
    <row r="523" spans="2:19" x14ac:dyDescent="0.25">
      <c r="B523" s="6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9"/>
      <c r="P523" s="6"/>
      <c r="Q523" s="4"/>
      <c r="R523" s="4"/>
      <c r="S523" s="9"/>
    </row>
    <row r="524" spans="2:19" x14ac:dyDescent="0.25">
      <c r="B524" s="6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9"/>
      <c r="P524" s="6"/>
      <c r="Q524" s="4"/>
      <c r="R524" s="4"/>
      <c r="S524" s="9"/>
    </row>
    <row r="525" spans="2:19" x14ac:dyDescent="0.25">
      <c r="B525" s="6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9"/>
      <c r="P525" s="6"/>
      <c r="Q525" s="4"/>
      <c r="R525" s="4"/>
      <c r="S525" s="9"/>
    </row>
    <row r="526" spans="2:19" x14ac:dyDescent="0.25">
      <c r="B526" s="6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9"/>
      <c r="P526" s="6"/>
      <c r="Q526" s="4"/>
      <c r="R526" s="4"/>
      <c r="S526" s="9"/>
    </row>
    <row r="527" spans="2:19" x14ac:dyDescent="0.25">
      <c r="B527" s="6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9"/>
      <c r="P527" s="6"/>
      <c r="Q527" s="4"/>
      <c r="R527" s="4"/>
      <c r="S527" s="9"/>
    </row>
    <row r="528" spans="2:19" x14ac:dyDescent="0.25">
      <c r="B528" s="6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9"/>
      <c r="P528" s="6"/>
      <c r="Q528" s="4"/>
      <c r="R528" s="4"/>
      <c r="S528" s="9"/>
    </row>
    <row r="529" spans="2:19" x14ac:dyDescent="0.25">
      <c r="B529" s="6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9"/>
      <c r="P529" s="6"/>
      <c r="Q529" s="4"/>
      <c r="R529" s="4"/>
      <c r="S529" s="9"/>
    </row>
    <row r="530" spans="2:19" x14ac:dyDescent="0.25">
      <c r="B530" s="6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9"/>
      <c r="P530" s="6"/>
      <c r="Q530" s="4"/>
      <c r="R530" s="4"/>
      <c r="S530" s="9"/>
    </row>
    <row r="531" spans="2:19" x14ac:dyDescent="0.25">
      <c r="B531" s="6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9"/>
      <c r="P531" s="6"/>
      <c r="Q531" s="4"/>
      <c r="R531" s="4"/>
      <c r="S531" s="9"/>
    </row>
    <row r="532" spans="2:19" x14ac:dyDescent="0.25">
      <c r="B532" s="6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9"/>
      <c r="P532" s="6"/>
      <c r="Q532" s="4"/>
      <c r="R532" s="4"/>
      <c r="S532" s="9"/>
    </row>
    <row r="533" spans="2:19" x14ac:dyDescent="0.25">
      <c r="B533" s="6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9"/>
      <c r="P533" s="6"/>
      <c r="Q533" s="4"/>
      <c r="R533" s="4"/>
      <c r="S533" s="9"/>
    </row>
    <row r="534" spans="2:19" x14ac:dyDescent="0.25">
      <c r="B534" s="6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9"/>
      <c r="P534" s="6"/>
      <c r="Q534" s="4"/>
      <c r="R534" s="4"/>
      <c r="S534" s="9"/>
    </row>
    <row r="535" spans="2:19" x14ac:dyDescent="0.25">
      <c r="B535" s="6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9"/>
      <c r="P535" s="6"/>
      <c r="Q535" s="4"/>
      <c r="R535" s="4"/>
      <c r="S535" s="9"/>
    </row>
    <row r="536" spans="2:19" x14ac:dyDescent="0.25">
      <c r="B536" s="6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9"/>
      <c r="P536" s="6"/>
      <c r="Q536" s="4"/>
      <c r="R536" s="4"/>
      <c r="S536" s="9"/>
    </row>
    <row r="537" spans="2:19" x14ac:dyDescent="0.25">
      <c r="B537" s="6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9"/>
      <c r="P537" s="6"/>
      <c r="Q537" s="4"/>
      <c r="R537" s="4"/>
      <c r="S537" s="9"/>
    </row>
    <row r="538" spans="2:19" x14ac:dyDescent="0.25">
      <c r="B538" s="6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9"/>
      <c r="P538" s="6"/>
      <c r="Q538" s="4"/>
      <c r="R538" s="4"/>
      <c r="S538" s="9"/>
    </row>
    <row r="539" spans="2:19" x14ac:dyDescent="0.25">
      <c r="B539" s="6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9"/>
      <c r="P539" s="6"/>
      <c r="Q539" s="4"/>
      <c r="R539" s="4"/>
      <c r="S539" s="9"/>
    </row>
    <row r="540" spans="2:19" x14ac:dyDescent="0.25">
      <c r="B540" s="6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9"/>
      <c r="P540" s="6"/>
      <c r="Q540" s="4"/>
      <c r="R540" s="4"/>
      <c r="S540" s="9"/>
    </row>
    <row r="541" spans="2:19" x14ac:dyDescent="0.25">
      <c r="B541" s="6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9"/>
      <c r="P541" s="6"/>
      <c r="Q541" s="4"/>
      <c r="R541" s="4"/>
      <c r="S541" s="9"/>
    </row>
    <row r="542" spans="2:19" x14ac:dyDescent="0.25">
      <c r="B542" s="6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9"/>
      <c r="P542" s="6"/>
      <c r="Q542" s="4"/>
      <c r="R542" s="4"/>
      <c r="S542" s="9"/>
    </row>
    <row r="543" spans="2:19" x14ac:dyDescent="0.25">
      <c r="B543" s="6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9"/>
      <c r="P543" s="6"/>
      <c r="Q543" s="4"/>
      <c r="R543" s="4"/>
      <c r="S543" s="9"/>
    </row>
    <row r="544" spans="2:19" x14ac:dyDescent="0.25">
      <c r="B544" s="6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9"/>
      <c r="P544" s="6"/>
      <c r="Q544" s="4"/>
      <c r="R544" s="4"/>
      <c r="S544" s="9"/>
    </row>
    <row r="545" spans="2:19" x14ac:dyDescent="0.25">
      <c r="B545" s="6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9"/>
      <c r="P545" s="6"/>
      <c r="Q545" s="4"/>
      <c r="R545" s="4"/>
      <c r="S545" s="9"/>
    </row>
    <row r="546" spans="2:19" x14ac:dyDescent="0.25">
      <c r="B546" s="6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9"/>
      <c r="P546" s="6"/>
      <c r="Q546" s="4"/>
      <c r="R546" s="4"/>
      <c r="S546" s="9"/>
    </row>
    <row r="547" spans="2:19" x14ac:dyDescent="0.25">
      <c r="B547" s="6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9"/>
      <c r="P547" s="6"/>
      <c r="Q547" s="4"/>
      <c r="R547" s="4"/>
      <c r="S547" s="9"/>
    </row>
    <row r="548" spans="2:19" x14ac:dyDescent="0.25">
      <c r="B548" s="6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9"/>
      <c r="P548" s="6"/>
      <c r="Q548" s="4"/>
      <c r="R548" s="4"/>
      <c r="S548" s="9"/>
    </row>
    <row r="549" spans="2:19" x14ac:dyDescent="0.25">
      <c r="B549" s="6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9"/>
      <c r="P549" s="6"/>
      <c r="Q549" s="4"/>
      <c r="R549" s="4"/>
      <c r="S549" s="9"/>
    </row>
    <row r="550" spans="2:19" x14ac:dyDescent="0.25">
      <c r="B550" s="6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9"/>
      <c r="P550" s="6"/>
      <c r="Q550" s="4"/>
      <c r="R550" s="4"/>
      <c r="S550" s="9"/>
    </row>
    <row r="551" spans="2:19" x14ac:dyDescent="0.25">
      <c r="B551" s="6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9"/>
      <c r="P551" s="6"/>
      <c r="Q551" s="4"/>
      <c r="R551" s="4"/>
      <c r="S551" s="9"/>
    </row>
    <row r="552" spans="2:19" x14ac:dyDescent="0.25">
      <c r="B552" s="6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9"/>
      <c r="P552" s="6"/>
      <c r="Q552" s="4"/>
      <c r="R552" s="4"/>
      <c r="S552" s="9"/>
    </row>
    <row r="553" spans="2:19" x14ac:dyDescent="0.25">
      <c r="B553" s="6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9"/>
      <c r="P553" s="6"/>
      <c r="Q553" s="4"/>
      <c r="R553" s="4"/>
      <c r="S553" s="9"/>
    </row>
    <row r="554" spans="2:19" x14ac:dyDescent="0.25">
      <c r="B554" s="6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9"/>
      <c r="P554" s="6"/>
      <c r="Q554" s="4"/>
      <c r="R554" s="4"/>
      <c r="S554" s="9"/>
    </row>
    <row r="555" spans="2:19" x14ac:dyDescent="0.25">
      <c r="B555" s="6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9"/>
      <c r="P555" s="6"/>
      <c r="Q555" s="4"/>
      <c r="R555" s="4"/>
      <c r="S555" s="9"/>
    </row>
    <row r="556" spans="2:19" x14ac:dyDescent="0.25">
      <c r="B556" s="6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9"/>
      <c r="P556" s="6"/>
      <c r="Q556" s="4"/>
      <c r="R556" s="4"/>
      <c r="S556" s="9"/>
    </row>
    <row r="557" spans="2:19" x14ac:dyDescent="0.25">
      <c r="B557" s="6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9"/>
      <c r="P557" s="6"/>
      <c r="Q557" s="4"/>
      <c r="R557" s="4"/>
      <c r="S557" s="9"/>
    </row>
    <row r="558" spans="2:19" x14ac:dyDescent="0.25">
      <c r="B558" s="6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9"/>
      <c r="P558" s="6"/>
      <c r="Q558" s="4"/>
      <c r="R558" s="4"/>
      <c r="S558" s="9"/>
    </row>
    <row r="559" spans="2:19" x14ac:dyDescent="0.25">
      <c r="B559" s="6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9"/>
      <c r="P559" s="6"/>
      <c r="Q559" s="4"/>
      <c r="R559" s="4"/>
      <c r="S559" s="9"/>
    </row>
    <row r="560" spans="2:19" x14ac:dyDescent="0.25">
      <c r="B560" s="6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9"/>
      <c r="P560" s="6"/>
      <c r="Q560" s="4"/>
      <c r="R560" s="4"/>
      <c r="S560" s="9"/>
    </row>
    <row r="561" spans="2:19" x14ac:dyDescent="0.25">
      <c r="B561" s="6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9"/>
      <c r="P561" s="6"/>
      <c r="Q561" s="4"/>
      <c r="R561" s="4"/>
      <c r="S561" s="9"/>
    </row>
    <row r="562" spans="2:19" x14ac:dyDescent="0.25">
      <c r="B562" s="6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9"/>
      <c r="P562" s="6"/>
      <c r="Q562" s="4"/>
      <c r="R562" s="4"/>
      <c r="S562" s="9"/>
    </row>
    <row r="563" spans="2:19" x14ac:dyDescent="0.25">
      <c r="B563" s="6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9"/>
      <c r="P563" s="6"/>
      <c r="Q563" s="4"/>
      <c r="R563" s="4"/>
      <c r="S563" s="9"/>
    </row>
    <row r="564" spans="2:19" x14ac:dyDescent="0.25">
      <c r="B564" s="6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9"/>
      <c r="P564" s="6"/>
      <c r="Q564" s="4"/>
      <c r="R564" s="4"/>
      <c r="S564" s="9"/>
    </row>
    <row r="565" spans="2:19" x14ac:dyDescent="0.25">
      <c r="B565" s="6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9"/>
      <c r="P565" s="6"/>
      <c r="Q565" s="4"/>
      <c r="R565" s="4"/>
      <c r="S565" s="9"/>
    </row>
    <row r="566" spans="2:19" x14ac:dyDescent="0.25">
      <c r="B566" s="6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9"/>
      <c r="P566" s="6"/>
      <c r="Q566" s="4"/>
      <c r="R566" s="4"/>
      <c r="S566" s="9"/>
    </row>
    <row r="567" spans="2:19" x14ac:dyDescent="0.25">
      <c r="B567" s="6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9"/>
      <c r="P567" s="6"/>
      <c r="Q567" s="4"/>
      <c r="R567" s="4"/>
      <c r="S567" s="9"/>
    </row>
    <row r="568" spans="2:19" x14ac:dyDescent="0.25">
      <c r="B568" s="6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9"/>
      <c r="P568" s="6"/>
      <c r="Q568" s="4"/>
      <c r="R568" s="4"/>
      <c r="S568" s="9"/>
    </row>
    <row r="569" spans="2:19" x14ac:dyDescent="0.25">
      <c r="B569" s="6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9"/>
      <c r="P569" s="6"/>
      <c r="Q569" s="4"/>
      <c r="R569" s="4"/>
      <c r="S569" s="9"/>
    </row>
    <row r="570" spans="2:19" x14ac:dyDescent="0.25">
      <c r="B570" s="6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9"/>
      <c r="P570" s="6"/>
      <c r="Q570" s="4"/>
      <c r="R570" s="4"/>
      <c r="S570" s="9"/>
    </row>
    <row r="571" spans="2:19" x14ac:dyDescent="0.25">
      <c r="B571" s="6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9"/>
      <c r="P571" s="6"/>
      <c r="Q571" s="4"/>
      <c r="R571" s="4"/>
      <c r="S571" s="9"/>
    </row>
    <row r="572" spans="2:19" x14ac:dyDescent="0.25">
      <c r="B572" s="6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9"/>
      <c r="P572" s="6"/>
      <c r="Q572" s="4"/>
      <c r="R572" s="4"/>
      <c r="S572" s="9"/>
    </row>
    <row r="573" spans="2:19" x14ac:dyDescent="0.25">
      <c r="B573" s="6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9"/>
      <c r="P573" s="6"/>
      <c r="Q573" s="4"/>
      <c r="R573" s="4"/>
      <c r="S573" s="9"/>
    </row>
    <row r="574" spans="2:19" x14ac:dyDescent="0.25">
      <c r="B574" s="6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9"/>
      <c r="P574" s="6"/>
      <c r="Q574" s="4"/>
      <c r="R574" s="4"/>
      <c r="S574" s="9"/>
    </row>
  </sheetData>
  <autoFilter ref="A8:S277" xr:uid="{00000000-0001-0000-0000-000000000000}"/>
  <mergeCells count="263">
    <mergeCell ref="B216:B219"/>
    <mergeCell ref="C216:C219"/>
    <mergeCell ref="D216:D219"/>
    <mergeCell ref="E216:E219"/>
    <mergeCell ref="P212:P213"/>
    <mergeCell ref="D212:D213"/>
    <mergeCell ref="C212:C213"/>
    <mergeCell ref="B225:B227"/>
    <mergeCell ref="C225:C227"/>
    <mergeCell ref="D225:D227"/>
    <mergeCell ref="E225:E227"/>
    <mergeCell ref="F225:F227"/>
    <mergeCell ref="H225:H227"/>
    <mergeCell ref="G225:G227"/>
    <mergeCell ref="I225:I227"/>
    <mergeCell ref="J225:J227"/>
    <mergeCell ref="K225:K227"/>
    <mergeCell ref="L225:L227"/>
    <mergeCell ref="M225:M227"/>
    <mergeCell ref="L216:L219"/>
    <mergeCell ref="M216:M219"/>
    <mergeCell ref="N216:N219"/>
    <mergeCell ref="O216:O219"/>
    <mergeCell ref="N225:N227"/>
    <mergeCell ref="O225:O227"/>
    <mergeCell ref="E212:E213"/>
    <mergeCell ref="F212:F213"/>
    <mergeCell ref="G212:G213"/>
    <mergeCell ref="A216:A219"/>
    <mergeCell ref="A212:A213"/>
    <mergeCell ref="B120:B123"/>
    <mergeCell ref="A120:A123"/>
    <mergeCell ref="B212:B213"/>
    <mergeCell ref="A225:A227"/>
    <mergeCell ref="K212:K213"/>
    <mergeCell ref="H212:H213"/>
    <mergeCell ref="I212:I213"/>
    <mergeCell ref="J212:J213"/>
    <mergeCell ref="J166:J170"/>
    <mergeCell ref="K166:K170"/>
    <mergeCell ref="A137:A139"/>
    <mergeCell ref="B137:B139"/>
    <mergeCell ref="C137:C139"/>
    <mergeCell ref="D137:D139"/>
    <mergeCell ref="E137:E139"/>
    <mergeCell ref="I166:I170"/>
    <mergeCell ref="K216:K219"/>
    <mergeCell ref="F216:F219"/>
    <mergeCell ref="G216:G219"/>
    <mergeCell ref="H216:H219"/>
    <mergeCell ref="I216:I219"/>
    <mergeCell ref="J216:J219"/>
    <mergeCell ref="T7:V7"/>
    <mergeCell ref="P149:P151"/>
    <mergeCell ref="Q149:Q151"/>
    <mergeCell ref="R149:R151"/>
    <mergeCell ref="S149:S151"/>
    <mergeCell ref="K146:K147"/>
    <mergeCell ref="L146:L147"/>
    <mergeCell ref="M146:M147"/>
    <mergeCell ref="N146:N147"/>
    <mergeCell ref="O146:O147"/>
    <mergeCell ref="S134:S135"/>
    <mergeCell ref="L166:L170"/>
    <mergeCell ref="M166:M170"/>
    <mergeCell ref="N166:N170"/>
    <mergeCell ref="Q212:Q213"/>
    <mergeCell ref="R212:R213"/>
    <mergeCell ref="S212:S213"/>
    <mergeCell ref="J30:J31"/>
    <mergeCell ref="K30:K31"/>
    <mergeCell ref="N30:N31"/>
    <mergeCell ref="O30:O31"/>
    <mergeCell ref="L212:L213"/>
    <mergeCell ref="M212:M213"/>
    <mergeCell ref="N212:N213"/>
    <mergeCell ref="O212:O213"/>
    <mergeCell ref="O166:O170"/>
    <mergeCell ref="J173:J183"/>
    <mergeCell ref="K173:K183"/>
    <mergeCell ref="L173:L183"/>
    <mergeCell ref="M173:M183"/>
    <mergeCell ref="N173:N183"/>
    <mergeCell ref="O173:O183"/>
    <mergeCell ref="O131:O133"/>
    <mergeCell ref="K107:K109"/>
    <mergeCell ref="P134:P135"/>
    <mergeCell ref="Q134:Q135"/>
    <mergeCell ref="R134:R135"/>
    <mergeCell ref="F30:F31"/>
    <mergeCell ref="G30:G31"/>
    <mergeCell ref="H30:H31"/>
    <mergeCell ref="I30:I31"/>
    <mergeCell ref="K137:K139"/>
    <mergeCell ref="L137:L139"/>
    <mergeCell ref="M137:M139"/>
    <mergeCell ref="N137:N139"/>
    <mergeCell ref="O137:O139"/>
    <mergeCell ref="F137:F139"/>
    <mergeCell ref="G137:G139"/>
    <mergeCell ref="H137:H139"/>
    <mergeCell ref="I137:I139"/>
    <mergeCell ref="J137:J139"/>
    <mergeCell ref="M107:M109"/>
    <mergeCell ref="N107:N109"/>
    <mergeCell ref="O107:O109"/>
    <mergeCell ref="K131:K133"/>
    <mergeCell ref="L131:L133"/>
    <mergeCell ref="M131:M133"/>
    <mergeCell ref="N131:N133"/>
    <mergeCell ref="B11:B15"/>
    <mergeCell ref="C11:C15"/>
    <mergeCell ref="D11:D15"/>
    <mergeCell ref="E11:E15"/>
    <mergeCell ref="P39:P43"/>
    <mergeCell ref="A45:A54"/>
    <mergeCell ref="P57:P60"/>
    <mergeCell ref="A70:A71"/>
    <mergeCell ref="A80:A85"/>
    <mergeCell ref="F11:F15"/>
    <mergeCell ref="G11:G15"/>
    <mergeCell ref="H11:H15"/>
    <mergeCell ref="I11:I15"/>
    <mergeCell ref="J11:J15"/>
    <mergeCell ref="A11:A32"/>
    <mergeCell ref="K11:K15"/>
    <mergeCell ref="L11:L15"/>
    <mergeCell ref="M11:M15"/>
    <mergeCell ref="N11:N15"/>
    <mergeCell ref="O11:O15"/>
    <mergeCell ref="B30:B31"/>
    <mergeCell ref="C30:C31"/>
    <mergeCell ref="D30:D31"/>
    <mergeCell ref="E30:E31"/>
    <mergeCell ref="A1:S1"/>
    <mergeCell ref="A2:S2"/>
    <mergeCell ref="A3:S3"/>
    <mergeCell ref="A4:A7"/>
    <mergeCell ref="B4:B7"/>
    <mergeCell ref="C4:C7"/>
    <mergeCell ref="D4:M4"/>
    <mergeCell ref="N4:O6"/>
    <mergeCell ref="P4:P7"/>
    <mergeCell ref="Q4:Q7"/>
    <mergeCell ref="R4:R7"/>
    <mergeCell ref="S4:S7"/>
    <mergeCell ref="D5:E6"/>
    <mergeCell ref="F5:M5"/>
    <mergeCell ref="F6:G6"/>
    <mergeCell ref="H6:I6"/>
    <mergeCell ref="J6:K6"/>
    <mergeCell ref="L6:M6"/>
    <mergeCell ref="A36:A38"/>
    <mergeCell ref="G146:G147"/>
    <mergeCell ref="H146:H147"/>
    <mergeCell ref="I146:I147"/>
    <mergeCell ref="J146:J147"/>
    <mergeCell ref="A146:A147"/>
    <mergeCell ref="B146:B147"/>
    <mergeCell ref="C146:C147"/>
    <mergeCell ref="D146:D147"/>
    <mergeCell ref="E146:E147"/>
    <mergeCell ref="F146:F147"/>
    <mergeCell ref="H131:H133"/>
    <mergeCell ref="I131:I133"/>
    <mergeCell ref="J131:J133"/>
    <mergeCell ref="I107:I109"/>
    <mergeCell ref="J107:J109"/>
    <mergeCell ref="M266:M267"/>
    <mergeCell ref="N266:N267"/>
    <mergeCell ref="O266:O267"/>
    <mergeCell ref="M258:M259"/>
    <mergeCell ref="N258:N259"/>
    <mergeCell ref="O258:O259"/>
    <mergeCell ref="D266:D267"/>
    <mergeCell ref="E266:E267"/>
    <mergeCell ref="F266:F267"/>
    <mergeCell ref="G266:G267"/>
    <mergeCell ref="H266:H267"/>
    <mergeCell ref="I266:I267"/>
    <mergeCell ref="J266:J267"/>
    <mergeCell ref="K266:K267"/>
    <mergeCell ref="L266:L267"/>
    <mergeCell ref="D258:D259"/>
    <mergeCell ref="E258:E259"/>
    <mergeCell ref="F258:F259"/>
    <mergeCell ref="G258:G259"/>
    <mergeCell ref="H258:H259"/>
    <mergeCell ref="I258:I259"/>
    <mergeCell ref="J258:J259"/>
    <mergeCell ref="K258:K259"/>
    <mergeCell ref="L258:L259"/>
    <mergeCell ref="D253:D257"/>
    <mergeCell ref="E253:E257"/>
    <mergeCell ref="F253:F257"/>
    <mergeCell ref="J248:J252"/>
    <mergeCell ref="K248:K252"/>
    <mergeCell ref="L248:L252"/>
    <mergeCell ref="M253:M257"/>
    <mergeCell ref="N253:N257"/>
    <mergeCell ref="O253:O257"/>
    <mergeCell ref="G253:G257"/>
    <mergeCell ref="H253:H257"/>
    <mergeCell ref="I253:I257"/>
    <mergeCell ref="J253:J257"/>
    <mergeCell ref="K253:K257"/>
    <mergeCell ref="L253:L257"/>
    <mergeCell ref="M248:M252"/>
    <mergeCell ref="N248:N252"/>
    <mergeCell ref="O248:O252"/>
    <mergeCell ref="G248:G252"/>
    <mergeCell ref="H248:H252"/>
    <mergeCell ref="I248:I252"/>
    <mergeCell ref="D248:D252"/>
    <mergeCell ref="E248:E252"/>
    <mergeCell ref="F248:F252"/>
    <mergeCell ref="A258:A259"/>
    <mergeCell ref="B258:B259"/>
    <mergeCell ref="C258:C259"/>
    <mergeCell ref="A266:A267"/>
    <mergeCell ref="B266:B267"/>
    <mergeCell ref="C266:C267"/>
    <mergeCell ref="A263:A265"/>
    <mergeCell ref="B263:B265"/>
    <mergeCell ref="A248:A252"/>
    <mergeCell ref="B248:B252"/>
    <mergeCell ref="C248:C252"/>
    <mergeCell ref="A253:A257"/>
    <mergeCell ref="B253:B257"/>
    <mergeCell ref="C253:C257"/>
    <mergeCell ref="A173:A183"/>
    <mergeCell ref="B173:B183"/>
    <mergeCell ref="C173:C183"/>
    <mergeCell ref="D173:D183"/>
    <mergeCell ref="E173:E183"/>
    <mergeCell ref="F173:F183"/>
    <mergeCell ref="G173:G183"/>
    <mergeCell ref="H173:H183"/>
    <mergeCell ref="I173:I183"/>
    <mergeCell ref="A166:A170"/>
    <mergeCell ref="B166:B170"/>
    <mergeCell ref="C166:C170"/>
    <mergeCell ref="D166:D170"/>
    <mergeCell ref="E166:E170"/>
    <mergeCell ref="F166:F170"/>
    <mergeCell ref="G166:G170"/>
    <mergeCell ref="H166:H170"/>
    <mergeCell ref="L107:L109"/>
    <mergeCell ref="B107:B109"/>
    <mergeCell ref="A107:A109"/>
    <mergeCell ref="C107:C109"/>
    <mergeCell ref="D107:D109"/>
    <mergeCell ref="E107:E109"/>
    <mergeCell ref="F107:F109"/>
    <mergeCell ref="G107:G109"/>
    <mergeCell ref="H107:H109"/>
    <mergeCell ref="A131:A133"/>
    <mergeCell ref="B131:B133"/>
    <mergeCell ref="C131:C133"/>
    <mergeCell ref="D131:D133"/>
    <mergeCell ref="E131:E133"/>
    <mergeCell ref="F131:F133"/>
    <mergeCell ref="G131:G133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3" manualBreakCount="3">
    <brk id="91" max="18" man="1"/>
    <brk id="196" max="18" man="1"/>
    <brk id="211" max="18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2024-05-07T07:48:42Z</cp:lastPrinted>
  <dcterms:created xsi:type="dcterms:W3CDTF">2015-06-05T18:19:34Z</dcterms:created>
  <dcterms:modified xsi:type="dcterms:W3CDTF">2024-05-31T12:28:10Z</dcterms:modified>
</cp:coreProperties>
</file>